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71.201\share\06_アクアティクスセンター\★サービス担当\15 事業関係（広報含む）\1 スポーツ振興事業\R7年度\7 東京アクアティクスセンター杯（競泳）\4 エントリー\1 エントリー用紙\"/>
    </mc:Choice>
  </mc:AlternateContent>
  <xr:revisionPtr revIDLastSave="0" documentId="13_ncr:1_{1E035B2D-3BDE-4D21-B25D-709CA428B9F2}" xr6:coauthVersionLast="47" xr6:coauthVersionMax="47" xr10:uidLastSave="{00000000-0000-0000-0000-000000000000}"/>
  <bookViews>
    <workbookView xWindow="-80" yWindow="-80" windowWidth="19360" windowHeight="10360" tabRatio="606" xr2:uid="{3E08B9C4-C261-42C4-AEC1-7643E375F799}"/>
  </bookViews>
  <sheets>
    <sheet name="個人エントリー種目" sheetId="1" r:id="rId1"/>
    <sheet name="リレーエントリー種目" sheetId="3" r:id="rId2"/>
  </sheets>
  <definedNames>
    <definedName name="_xlnm.Print_Area" localSheetId="1">リレーエントリー種目!$A$1:$L$13</definedName>
    <definedName name="_xlnm.Print_Area" localSheetId="0">個人エントリー種目!$B$1:$AN$66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7" i="1" l="1"/>
  <c r="AK48" i="1"/>
  <c r="AK46" i="1"/>
  <c r="D8" i="3"/>
  <c r="C8" i="3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18" i="1"/>
  <c r="AO17" i="1"/>
  <c r="AO16" i="1"/>
  <c r="N9" i="3" a="1"/>
  <c r="N9" i="3" s="1"/>
  <c r="N10" i="3" a="1"/>
  <c r="N10" i="3" s="1"/>
  <c r="N11" i="3" a="1"/>
  <c r="N11" i="3" s="1"/>
  <c r="N12" i="3" a="1"/>
  <c r="N12" i="3" s="1"/>
  <c r="G8" i="3"/>
  <c r="E17" i="1"/>
  <c r="N8" i="3" a="1"/>
  <c r="N8" i="3" s="1"/>
  <c r="Z3" i="1" l="1"/>
  <c r="G6" i="1"/>
  <c r="G5" i="1"/>
  <c r="G4" i="1"/>
  <c r="L11" i="1"/>
  <c r="I11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1" i="1" l="1" a="1"/>
  <c r="E11" i="1" s="1"/>
  <c r="H17" i="1"/>
  <c r="H11" i="1" s="1" a="1"/>
  <c r="H11" i="1" s="1"/>
  <c r="AI11" i="1"/>
  <c r="AF11" i="1"/>
  <c r="AD11" i="1"/>
  <c r="AA11" i="1"/>
  <c r="Y11" i="1"/>
  <c r="V11" i="1"/>
  <c r="T11" i="1"/>
  <c r="Q11" i="1"/>
  <c r="Z11" i="1" l="1"/>
  <c r="U11" i="1"/>
  <c r="M11" i="1"/>
  <c r="AE11" i="1"/>
  <c r="AJ11" i="1"/>
  <c r="AK17" i="1"/>
  <c r="M18" i="1"/>
  <c r="K18" i="1"/>
  <c r="J18" i="1" s="1"/>
  <c r="K19" i="1"/>
  <c r="J19" i="1" s="1"/>
  <c r="K21" i="1"/>
  <c r="J21" i="1" s="1"/>
  <c r="K22" i="1"/>
  <c r="J22" i="1" s="1"/>
  <c r="K23" i="1"/>
  <c r="J23" i="1" s="1"/>
  <c r="K24" i="1"/>
  <c r="J24" i="1" s="1"/>
  <c r="K25" i="1"/>
  <c r="J25" i="1" s="1"/>
  <c r="K26" i="1"/>
  <c r="J26" i="1" s="1"/>
  <c r="K27" i="1"/>
  <c r="J27" i="1" s="1"/>
  <c r="K28" i="1"/>
  <c r="J28" i="1" s="1"/>
  <c r="K29" i="1"/>
  <c r="J29" i="1" s="1"/>
  <c r="K30" i="1"/>
  <c r="J30" i="1" s="1"/>
  <c r="K31" i="1"/>
  <c r="J31" i="1" s="1"/>
  <c r="K32" i="1"/>
  <c r="J32" i="1" s="1"/>
  <c r="K33" i="1"/>
  <c r="J33" i="1" s="1"/>
  <c r="K34" i="1"/>
  <c r="J34" i="1" s="1"/>
  <c r="K35" i="1"/>
  <c r="J35" i="1" s="1"/>
  <c r="K36" i="1"/>
  <c r="J36" i="1" s="1"/>
  <c r="K37" i="1"/>
  <c r="J37" i="1" s="1"/>
  <c r="K38" i="1"/>
  <c r="J38" i="1" s="1"/>
  <c r="K39" i="1"/>
  <c r="J39" i="1" s="1"/>
  <c r="K40" i="1"/>
  <c r="J40" i="1" s="1"/>
  <c r="K41" i="1"/>
  <c r="J41" i="1" s="1"/>
  <c r="K42" i="1"/>
  <c r="J42" i="1" s="1"/>
  <c r="K43" i="1"/>
  <c r="J43" i="1" s="1"/>
  <c r="K44" i="1"/>
  <c r="J44" i="1" s="1"/>
  <c r="K45" i="1"/>
  <c r="J45" i="1" s="1"/>
  <c r="K46" i="1"/>
  <c r="J46" i="1" s="1"/>
  <c r="K47" i="1"/>
  <c r="J47" i="1" s="1"/>
  <c r="K48" i="1"/>
  <c r="J48" i="1" s="1"/>
  <c r="K49" i="1"/>
  <c r="J49" i="1" s="1"/>
  <c r="K50" i="1"/>
  <c r="J50" i="1" s="1"/>
  <c r="K51" i="1"/>
  <c r="J51" i="1" s="1"/>
  <c r="K52" i="1"/>
  <c r="J52" i="1" s="1"/>
  <c r="K53" i="1"/>
  <c r="J53" i="1" s="1"/>
  <c r="K54" i="1"/>
  <c r="J54" i="1" s="1"/>
  <c r="K55" i="1"/>
  <c r="J55" i="1" s="1"/>
  <c r="K56" i="1"/>
  <c r="J56" i="1" s="1"/>
  <c r="K57" i="1"/>
  <c r="J57" i="1" s="1"/>
  <c r="K58" i="1"/>
  <c r="J58" i="1" s="1"/>
  <c r="K59" i="1"/>
  <c r="J59" i="1" s="1"/>
  <c r="K60" i="1"/>
  <c r="J60" i="1" s="1"/>
  <c r="K61" i="1"/>
  <c r="J61" i="1" s="1"/>
  <c r="K62" i="1"/>
  <c r="J62" i="1" s="1"/>
  <c r="K63" i="1"/>
  <c r="J63" i="1" s="1"/>
  <c r="K64" i="1"/>
  <c r="J64" i="1" s="1"/>
  <c r="K65" i="1"/>
  <c r="J65" i="1" s="1"/>
  <c r="K66" i="1"/>
  <c r="J66" i="1" s="1"/>
  <c r="P18" i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O18" i="1"/>
  <c r="N18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16" i="1"/>
  <c r="O19" i="1" l="1"/>
  <c r="O20" i="1" s="1"/>
  <c r="G9" i="3"/>
  <c r="M19" i="1"/>
  <c r="C9" i="3"/>
  <c r="N19" i="1"/>
  <c r="D9" i="3"/>
  <c r="K17" i="1"/>
  <c r="J17" i="1" s="1"/>
  <c r="K20" i="1"/>
  <c r="J20" i="1" s="1"/>
  <c r="G10" i="3" l="1"/>
  <c r="O21" i="1"/>
  <c r="G11" i="3"/>
  <c r="M20" i="1"/>
  <c r="C10" i="3"/>
  <c r="N20" i="1"/>
  <c r="D10" i="3"/>
  <c r="U5" i="1"/>
  <c r="U4" i="1"/>
  <c r="U3" i="1"/>
  <c r="V5" i="1"/>
  <c r="U6" i="1"/>
  <c r="V6" i="1"/>
  <c r="V4" i="1"/>
  <c r="AK62" i="1"/>
  <c r="AL62" i="1" a="1"/>
  <c r="AL62" i="1" s="1"/>
  <c r="AK63" i="1"/>
  <c r="AL63" i="1" a="1"/>
  <c r="AL63" i="1" s="1"/>
  <c r="AK64" i="1"/>
  <c r="AL64" i="1" a="1"/>
  <c r="AL64" i="1" s="1"/>
  <c r="AK65" i="1"/>
  <c r="AL65" i="1" a="1"/>
  <c r="AL65" i="1" s="1"/>
  <c r="AK66" i="1"/>
  <c r="AL66" i="1" a="1"/>
  <c r="AL66" i="1" s="1"/>
  <c r="AK18" i="1"/>
  <c r="AK19" i="1"/>
  <c r="V3" i="1" s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L18" i="1" a="1"/>
  <c r="AL18" i="1" s="1"/>
  <c r="AL19" i="1" a="1"/>
  <c r="AL19" i="1" s="1"/>
  <c r="AL20" i="1" a="1"/>
  <c r="AL20" i="1" s="1"/>
  <c r="AL21" i="1" a="1"/>
  <c r="AL21" i="1" s="1"/>
  <c r="AL22" i="1" a="1"/>
  <c r="AL22" i="1" s="1"/>
  <c r="AL23" i="1" a="1"/>
  <c r="AL23" i="1" s="1"/>
  <c r="AL24" i="1" a="1"/>
  <c r="AL24" i="1" s="1"/>
  <c r="AL25" i="1" a="1"/>
  <c r="AL25" i="1" s="1"/>
  <c r="AL26" i="1" a="1"/>
  <c r="AL26" i="1" s="1"/>
  <c r="AL27" i="1" a="1"/>
  <c r="AL27" i="1" s="1"/>
  <c r="AL28" i="1" a="1"/>
  <c r="AL28" i="1" s="1"/>
  <c r="AL29" i="1" a="1"/>
  <c r="AL29" i="1" s="1"/>
  <c r="AL30" i="1" a="1"/>
  <c r="AL30" i="1" s="1"/>
  <c r="AL31" i="1" a="1"/>
  <c r="AL31" i="1" s="1"/>
  <c r="AL32" i="1" a="1"/>
  <c r="AL32" i="1" s="1"/>
  <c r="AL33" i="1" a="1"/>
  <c r="AL33" i="1" s="1"/>
  <c r="AL34" i="1" a="1"/>
  <c r="AL34" i="1" s="1"/>
  <c r="AL35" i="1" a="1"/>
  <c r="AL35" i="1" s="1"/>
  <c r="AL36" i="1" a="1"/>
  <c r="AL36" i="1" s="1"/>
  <c r="AL37" i="1" a="1"/>
  <c r="AL37" i="1" s="1"/>
  <c r="AL38" i="1" a="1"/>
  <c r="AL38" i="1" s="1"/>
  <c r="AL39" i="1" a="1"/>
  <c r="AL39" i="1" s="1"/>
  <c r="AL40" i="1" a="1"/>
  <c r="AL40" i="1" s="1"/>
  <c r="AL41" i="1" a="1"/>
  <c r="AL41" i="1" s="1"/>
  <c r="AL42" i="1" a="1"/>
  <c r="AL42" i="1" s="1"/>
  <c r="AL43" i="1" a="1"/>
  <c r="AL43" i="1" s="1"/>
  <c r="AL44" i="1" a="1"/>
  <c r="AL44" i="1" s="1"/>
  <c r="AL45" i="1" a="1"/>
  <c r="AL45" i="1" s="1"/>
  <c r="AL46" i="1" a="1"/>
  <c r="AL46" i="1" s="1"/>
  <c r="AL47" i="1" a="1"/>
  <c r="AL47" i="1" s="1"/>
  <c r="AL48" i="1" a="1"/>
  <c r="AL48" i="1" s="1"/>
  <c r="AL49" i="1" a="1"/>
  <c r="AL49" i="1" s="1"/>
  <c r="AL50" i="1" a="1"/>
  <c r="AL50" i="1" s="1"/>
  <c r="AL51" i="1" a="1"/>
  <c r="AL51" i="1" s="1"/>
  <c r="AL52" i="1" a="1"/>
  <c r="AL52" i="1" s="1"/>
  <c r="AL53" i="1" a="1"/>
  <c r="AL53" i="1" s="1"/>
  <c r="AL54" i="1" a="1"/>
  <c r="AL54" i="1" s="1"/>
  <c r="AL55" i="1" a="1"/>
  <c r="AL55" i="1" s="1"/>
  <c r="AL56" i="1" a="1"/>
  <c r="AL56" i="1" s="1"/>
  <c r="AL57" i="1" a="1"/>
  <c r="AL57" i="1" s="1"/>
  <c r="AL58" i="1" a="1"/>
  <c r="AL58" i="1" s="1"/>
  <c r="AL59" i="1" a="1"/>
  <c r="AL59" i="1" s="1"/>
  <c r="AL60" i="1" a="1"/>
  <c r="AL60" i="1" s="1"/>
  <c r="AL61" i="1" a="1"/>
  <c r="AL61" i="1" s="1"/>
  <c r="AL17" i="1" a="1"/>
  <c r="AL17" i="1" s="1"/>
  <c r="AL16" i="1" a="1"/>
  <c r="AL16" i="1" s="1"/>
  <c r="AM16" i="1" s="1"/>
  <c r="Z6" i="1"/>
  <c r="AA6" i="1" s="1"/>
  <c r="Z5" i="1"/>
  <c r="AA5" i="1" s="1"/>
  <c r="Z4" i="1"/>
  <c r="O22" i="1" l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G12" i="3"/>
  <c r="C11" i="3"/>
  <c r="M21" i="1"/>
  <c r="N21" i="1"/>
  <c r="D11" i="3"/>
  <c r="AA4" i="1"/>
  <c r="Z7" i="1"/>
  <c r="AM65" i="1"/>
  <c r="AM64" i="1"/>
  <c r="AM58" i="1"/>
  <c r="AM57" i="1"/>
  <c r="AM49" i="1"/>
  <c r="AM59" i="1"/>
  <c r="AM51" i="1"/>
  <c r="AM43" i="1"/>
  <c r="AM35" i="1"/>
  <c r="AM27" i="1"/>
  <c r="AM56" i="1"/>
  <c r="AM48" i="1"/>
  <c r="AM40" i="1"/>
  <c r="AM32" i="1"/>
  <c r="AM66" i="1"/>
  <c r="AM62" i="1"/>
  <c r="AM50" i="1"/>
  <c r="AM42" i="1"/>
  <c r="AM34" i="1"/>
  <c r="W5" i="1" s="1"/>
  <c r="AM41" i="1"/>
  <c r="AM63" i="1"/>
  <c r="AM33" i="1"/>
  <c r="AM55" i="1"/>
  <c r="AM47" i="1"/>
  <c r="AM39" i="1"/>
  <c r="AM31" i="1"/>
  <c r="AM54" i="1"/>
  <c r="AM46" i="1"/>
  <c r="W6" i="1" s="1"/>
  <c r="AM38" i="1"/>
  <c r="AM30" i="1"/>
  <c r="AM61" i="1"/>
  <c r="AM53" i="1"/>
  <c r="AM45" i="1"/>
  <c r="AM37" i="1"/>
  <c r="AM29" i="1"/>
  <c r="AM60" i="1"/>
  <c r="AM52" i="1"/>
  <c r="AM44" i="1"/>
  <c r="AM36" i="1"/>
  <c r="AM28" i="1"/>
  <c r="AM26" i="1"/>
  <c r="AM25" i="1"/>
  <c r="AM24" i="1"/>
  <c r="AM23" i="1"/>
  <c r="AM22" i="1"/>
  <c r="AM21" i="1"/>
  <c r="AM20" i="1"/>
  <c r="AM18" i="1"/>
  <c r="AM17" i="1"/>
  <c r="AM19" i="1"/>
  <c r="AA3" i="1"/>
  <c r="M22" i="1" l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C12" i="3"/>
  <c r="N22" i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D12" i="3"/>
  <c r="W4" i="1"/>
  <c r="W3" i="1"/>
  <c r="AA7" i="1"/>
  <c r="V7" i="1"/>
  <c r="W7" i="1" l="1"/>
  <c r="P2" i="1" s="1"/>
  <c r="U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<sst xmlns="http://schemas.openxmlformats.org/spreadsheetml/2006/main" count="188" uniqueCount="127">
  <si>
    <t>No.</t>
  </si>
  <si>
    <t>生年月日</t>
  </si>
  <si>
    <t>学種</t>
    <rPh sb="0" eb="1">
      <t>ガク</t>
    </rPh>
    <rPh sb="1" eb="2">
      <t>シュ</t>
    </rPh>
    <phoneticPr fontId="2"/>
  </si>
  <si>
    <t>性別</t>
  </si>
  <si>
    <r>
      <t xml:space="preserve">所属
</t>
    </r>
    <r>
      <rPr>
        <sz val="6"/>
        <color theme="1"/>
        <rFont val="游ゴシック"/>
        <family val="3"/>
        <charset val="128"/>
        <scheme val="minor"/>
      </rPr>
      <t>（全角6文字以内）</t>
    </r>
    <rPh sb="0" eb="2">
      <t>ショゾク</t>
    </rPh>
    <rPh sb="4" eb="6">
      <t>ゼンカク</t>
    </rPh>
    <rPh sb="7" eb="9">
      <t>モジ</t>
    </rPh>
    <rPh sb="9" eb="11">
      <t>イナイ</t>
    </rPh>
    <phoneticPr fontId="2"/>
  </si>
  <si>
    <t>種目</t>
  </si>
  <si>
    <t>距離</t>
  </si>
  <si>
    <t>分</t>
  </si>
  <si>
    <t>秒</t>
  </si>
  <si>
    <t>1/百</t>
  </si>
  <si>
    <r>
      <t xml:space="preserve">略称名
</t>
    </r>
    <r>
      <rPr>
        <sz val="6"/>
        <color theme="1"/>
        <rFont val="游ゴシック"/>
        <family val="3"/>
        <charset val="128"/>
        <scheme val="minor"/>
      </rPr>
      <t>（全角6文字以内）</t>
    </r>
    <rPh sb="0" eb="2">
      <t>リャクショウ</t>
    </rPh>
    <rPh sb="2" eb="3">
      <t>メイ</t>
    </rPh>
    <rPh sb="5" eb="7">
      <t>ゼンカク</t>
    </rPh>
    <rPh sb="8" eb="10">
      <t>モジ</t>
    </rPh>
    <rPh sb="10" eb="12">
      <t>イナイ</t>
    </rPh>
    <phoneticPr fontId="2"/>
  </si>
  <si>
    <r>
      <t xml:space="preserve">チーム名称
</t>
    </r>
    <r>
      <rPr>
        <sz val="9"/>
        <color theme="1"/>
        <rFont val="游ゴシック"/>
        <family val="3"/>
        <charset val="128"/>
        <scheme val="minor"/>
      </rPr>
      <t>（個人参加の場合は個人と入力）</t>
    </r>
    <rPh sb="3" eb="5">
      <t>メイショウ</t>
    </rPh>
    <rPh sb="7" eb="9">
      <t>コジン</t>
    </rPh>
    <rPh sb="9" eb="11">
      <t>サンカ</t>
    </rPh>
    <rPh sb="12" eb="14">
      <t>バアイ</t>
    </rPh>
    <rPh sb="15" eb="17">
      <t>コジン</t>
    </rPh>
    <rPh sb="18" eb="20">
      <t>ニュウリョク</t>
    </rPh>
    <phoneticPr fontId="2"/>
  </si>
  <si>
    <t>チーム名</t>
    <rPh sb="3" eb="4">
      <t>メイ</t>
    </rPh>
    <phoneticPr fontId="2"/>
  </si>
  <si>
    <t>フィン種目①</t>
    <rPh sb="3" eb="5">
      <t>シュモク</t>
    </rPh>
    <phoneticPr fontId="2"/>
  </si>
  <si>
    <t>フィン種目②</t>
    <rPh sb="3" eb="5">
      <t>シュモク</t>
    </rPh>
    <phoneticPr fontId="2"/>
  </si>
  <si>
    <t>例</t>
    <rPh sb="0" eb="1">
      <t>レイ</t>
    </rPh>
    <phoneticPr fontId="2"/>
  </si>
  <si>
    <t>1</t>
    <phoneticPr fontId="2"/>
  </si>
  <si>
    <t>2</t>
    <phoneticPr fontId="2"/>
  </si>
  <si>
    <t>3</t>
  </si>
  <si>
    <t>アクア　太郎</t>
    <rPh sb="4" eb="6">
      <t>タロウ</t>
    </rPh>
    <phoneticPr fontId="2"/>
  </si>
  <si>
    <t>東京アクアティクスセンター</t>
    <rPh sb="0" eb="2">
      <t>トウキョウ</t>
    </rPh>
    <phoneticPr fontId="2"/>
  </si>
  <si>
    <t>男子</t>
    <rPh sb="0" eb="2">
      <t>ダンシ</t>
    </rPh>
    <phoneticPr fontId="2"/>
  </si>
  <si>
    <t>A</t>
  </si>
  <si>
    <t>一般</t>
    <rPh sb="0" eb="2">
      <t>イッパン</t>
    </rPh>
    <phoneticPr fontId="2"/>
  </si>
  <si>
    <t>東京アクア</t>
    <rPh sb="0" eb="2">
      <t>トウキョウ</t>
    </rPh>
    <phoneticPr fontId="2"/>
  </si>
  <si>
    <t>種別</t>
    <rPh sb="0" eb="2">
      <t>シュベツ</t>
    </rPh>
    <phoneticPr fontId="2"/>
  </si>
  <si>
    <t>自由形</t>
    <rPh sb="0" eb="3">
      <t>ジユウガタ</t>
    </rPh>
    <phoneticPr fontId="2"/>
  </si>
  <si>
    <t>平泳ぎ</t>
    <rPh sb="0" eb="2">
      <t>ヒラオヨ</t>
    </rPh>
    <phoneticPr fontId="2"/>
  </si>
  <si>
    <t>01</t>
    <phoneticPr fontId="2"/>
  </si>
  <si>
    <t>29</t>
    <phoneticPr fontId="2"/>
  </si>
  <si>
    <t>17</t>
    <phoneticPr fontId="2"/>
  </si>
  <si>
    <t>種目</t>
    <phoneticPr fontId="2"/>
  </si>
  <si>
    <t>11</t>
    <phoneticPr fontId="2"/>
  </si>
  <si>
    <t>01</t>
    <phoneticPr fontId="2"/>
  </si>
  <si>
    <t>サーフィス</t>
  </si>
  <si>
    <t>50×4</t>
    <phoneticPr fontId="2"/>
  </si>
  <si>
    <t>小学生</t>
    <rPh sb="0" eb="2">
      <t>ショウガク</t>
    </rPh>
    <rPh sb="2" eb="3">
      <t>セイ</t>
    </rPh>
    <phoneticPr fontId="2"/>
  </si>
  <si>
    <t>男子</t>
    <rPh sb="0" eb="2">
      <t>ダンシ</t>
    </rPh>
    <phoneticPr fontId="2"/>
  </si>
  <si>
    <t>フリーリレー</t>
  </si>
  <si>
    <t>10</t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</si>
  <si>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</si>
  <si>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</si>
  <si>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</si>
  <si>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</si>
  <si>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合計</t>
    <rPh sb="0" eb="2">
      <t>ゴウケイ</t>
    </rPh>
    <phoneticPr fontId="2"/>
  </si>
  <si>
    <t>学種</t>
    <rPh sb="0" eb="2">
      <t>ガクシュ</t>
    </rPh>
    <phoneticPr fontId="2"/>
  </si>
  <si>
    <t>エントリー数</t>
    <rPh sb="5" eb="6">
      <t>スウ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</si>
  <si>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</si>
  <si>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</si>
  <si>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人数</t>
    <rPh sb="0" eb="2">
      <t>ニンズウ</t>
    </rPh>
    <phoneticPr fontId="2"/>
  </si>
  <si>
    <t>チーム数</t>
    <rPh sb="3" eb="4">
      <t>スウ</t>
    </rPh>
    <phoneticPr fontId="2"/>
  </si>
  <si>
    <t>単価</t>
    <rPh sb="0" eb="2">
      <t>タンカ</t>
    </rPh>
    <phoneticPr fontId="2"/>
  </si>
  <si>
    <t>種目数</t>
    <rPh sb="0" eb="3">
      <t>シュモクスウ</t>
    </rPh>
    <phoneticPr fontId="2"/>
  </si>
  <si>
    <t>金額表</t>
    <rPh sb="0" eb="2">
      <t>キンガク</t>
    </rPh>
    <rPh sb="2" eb="3">
      <t>ヒョウ</t>
    </rPh>
    <phoneticPr fontId="2"/>
  </si>
  <si>
    <t>東京アクア</t>
  </si>
  <si>
    <t>個人エントリー　金額内訳</t>
    <rPh sb="0" eb="2">
      <t>コジン</t>
    </rPh>
    <rPh sb="8" eb="10">
      <t>キンガク</t>
    </rPh>
    <rPh sb="10" eb="12">
      <t>ウチワケ</t>
    </rPh>
    <phoneticPr fontId="2"/>
  </si>
  <si>
    <t>リレーエントリー　金額内訳</t>
    <rPh sb="9" eb="11">
      <t>キンガク</t>
    </rPh>
    <rPh sb="11" eb="13">
      <t>ウチワケ</t>
    </rPh>
    <phoneticPr fontId="2"/>
  </si>
  <si>
    <r>
      <t>競泳種目</t>
    </r>
    <r>
      <rPr>
        <sz val="11"/>
        <color theme="1"/>
        <rFont val="游ゴシック"/>
        <family val="2"/>
        <charset val="128"/>
      </rPr>
      <t>①</t>
    </r>
    <rPh sb="0" eb="2">
      <t>キョウエイ</t>
    </rPh>
    <phoneticPr fontId="2"/>
  </si>
  <si>
    <t>競泳種目②</t>
    <rPh sb="0" eb="2">
      <t>キョウエイ</t>
    </rPh>
    <rPh sb="2" eb="5">
      <t>シュモク2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</si>
  <si>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</si>
  <si>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</si>
  <si>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</si>
  <si>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</si>
  <si>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</si>
  <si>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</si>
  <si>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</si>
  <si>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</si>
  <si>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中１</t>
    <rPh sb="0" eb="1">
      <t>チュウ</t>
    </rPh>
    <phoneticPr fontId="2"/>
  </si>
  <si>
    <t>高３</t>
    <rPh sb="0" eb="1">
      <t>コウ</t>
    </rPh>
    <phoneticPr fontId="2"/>
  </si>
  <si>
    <t>A</t>
    <phoneticPr fontId="2"/>
  </si>
  <si>
    <t>B</t>
    <phoneticPr fontId="2"/>
  </si>
  <si>
    <t>学種</t>
    <rPh sb="0" eb="2">
      <t>ガクシュ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</si>
  <si>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</si>
  <si>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</si>
  <si>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小学生</t>
    <rPh sb="0" eb="3">
      <t>ショウガクセイ</t>
    </rPh>
    <phoneticPr fontId="2"/>
  </si>
  <si>
    <t>一般</t>
    <rPh sb="0" eb="2">
      <t>イッパン</t>
    </rPh>
    <phoneticPr fontId="2"/>
  </si>
  <si>
    <t>大会当日年齢</t>
    <rPh sb="0" eb="6">
      <t>タイカイトウジツネンレイ</t>
    </rPh>
    <phoneticPr fontId="2"/>
  </si>
  <si>
    <t>チーム名称カナ半角</t>
    <rPh sb="3" eb="5">
      <t>メイショウ</t>
    </rPh>
    <rPh sb="7" eb="9">
      <t>ハンカク</t>
    </rPh>
    <phoneticPr fontId="2"/>
  </si>
  <si>
    <t>リレーエントリー用紙</t>
    <rPh sb="8" eb="10">
      <t>ヨウシ</t>
    </rPh>
    <phoneticPr fontId="2"/>
  </si>
  <si>
    <t>フリガナ（半角）</t>
    <rPh sb="5" eb="7">
      <t>ハンカク</t>
    </rPh>
    <phoneticPr fontId="2"/>
  </si>
  <si>
    <t>エントリータイム（半角）</t>
    <rPh sb="9" eb="11">
      <t>ハンカク</t>
    </rPh>
    <phoneticPr fontId="2"/>
  </si>
  <si>
    <t>ｱｸｱ ﾀﾛｳ</t>
    <phoneticPr fontId="2"/>
  </si>
  <si>
    <t>ﾄｳｷｮｳｱｸｱﾃｨｸｽｾﾝﾀｰ</t>
    <phoneticPr fontId="2"/>
  </si>
  <si>
    <t>ﾄｳｷｮｳｱｸｱ</t>
    <phoneticPr fontId="2"/>
  </si>
  <si>
    <t>個人種目エントリー用紙</t>
    <rPh sb="0" eb="4">
      <t>コジンシュモク</t>
    </rPh>
    <rPh sb="9" eb="10">
      <t>ヨウ</t>
    </rPh>
    <phoneticPr fontId="2"/>
  </si>
  <si>
    <t>分</t>
    <phoneticPr fontId="2"/>
  </si>
  <si>
    <t>略称名カナ（半角）</t>
    <rPh sb="0" eb="2">
      <t>リャクショウ</t>
    </rPh>
    <rPh sb="2" eb="3">
      <t>メイ</t>
    </rPh>
    <rPh sb="6" eb="8">
      <t>ハンカク</t>
    </rPh>
    <phoneticPr fontId="2"/>
  </si>
  <si>
    <t>エントリータイム（半角）</t>
    <rPh sb="9" eb="11">
      <t>ハンカク</t>
    </rPh>
    <phoneticPr fontId="2"/>
  </si>
  <si>
    <t>リレー種目</t>
    <rPh sb="3" eb="5">
      <t>シュモク</t>
    </rPh>
    <phoneticPr fontId="2"/>
  </si>
  <si>
    <t>障害者
手帳</t>
    <rPh sb="0" eb="3">
      <t>ショウガイシャ</t>
    </rPh>
    <rPh sb="4" eb="6">
      <t>テチョウ</t>
    </rPh>
    <phoneticPr fontId="2"/>
  </si>
  <si>
    <t>合計金額</t>
    <rPh sb="0" eb="4">
      <t>ゴウケイキンガク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</si>
  <si>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</si>
  <si>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</si>
  <si>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</si>
  <si>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</si>
  <si>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➂ 領収書の有無</t>
    <rPh sb="2" eb="5">
      <t>リョウシュウショ</t>
    </rPh>
    <rPh sb="6" eb="8">
      <t>ウム</t>
    </rPh>
    <phoneticPr fontId="2"/>
  </si>
  <si>
    <t>➀ 申込責任者</t>
    <rPh sb="2" eb="4">
      <t>モウシコミ</t>
    </rPh>
    <rPh sb="4" eb="7">
      <t>セキニンシャ</t>
    </rPh>
    <phoneticPr fontId="2"/>
  </si>
  <si>
    <t>確認用</t>
    <rPh sb="0" eb="2">
      <t>カクニン</t>
    </rPh>
    <rPh sb="2" eb="3">
      <t>ヨウ</t>
    </rPh>
    <phoneticPr fontId="2"/>
  </si>
  <si>
    <t>①氏名入力数</t>
    <rPh sb="1" eb="3">
      <t>シメイ</t>
    </rPh>
    <rPh sb="3" eb="6">
      <t>ニュウリョクスウ</t>
    </rPh>
    <phoneticPr fontId="2"/>
  </si>
  <si>
    <t>②フリガナ入力数</t>
    <rPh sb="5" eb="7">
      <t>ニュウリョク</t>
    </rPh>
    <rPh sb="7" eb="8">
      <t>スウ</t>
    </rPh>
    <phoneticPr fontId="2"/>
  </si>
  <si>
    <t>③生年月日入力数</t>
    <rPh sb="1" eb="5">
      <t>セイネンガッピ</t>
    </rPh>
    <rPh sb="5" eb="8">
      <t>ニュウリョクスウ</t>
    </rPh>
    <phoneticPr fontId="2"/>
  </si>
  <si>
    <t>④性別入力数</t>
    <rPh sb="1" eb="3">
      <t>セイベツ</t>
    </rPh>
    <rPh sb="3" eb="6">
      <t>ニュウリョクスウ</t>
    </rPh>
    <phoneticPr fontId="2"/>
  </si>
  <si>
    <t>①～④入力確認</t>
    <rPh sb="3" eb="5">
      <t>ニュウリョク</t>
    </rPh>
    <rPh sb="5" eb="7">
      <t>カクニン</t>
    </rPh>
    <phoneticPr fontId="2"/>
  </si>
  <si>
    <t>未入力ありの方は、左記入力数をご確認の上、
①～④の入力漏れをご確認ください。
※チーム名称もお忘れないようご注意ください。</t>
    <rPh sb="0" eb="3">
      <t>ミニュウリョク</t>
    </rPh>
    <rPh sb="6" eb="7">
      <t>カタ</t>
    </rPh>
    <rPh sb="9" eb="11">
      <t>サキ</t>
    </rPh>
    <rPh sb="11" eb="13">
      <t>ニュウリョク</t>
    </rPh>
    <rPh sb="13" eb="14">
      <t>スウ</t>
    </rPh>
    <rPh sb="16" eb="18">
      <t>カクニン</t>
    </rPh>
    <rPh sb="19" eb="20">
      <t>ウエ</t>
    </rPh>
    <rPh sb="26" eb="28">
      <t>ニュウリョク</t>
    </rPh>
    <rPh sb="28" eb="29">
      <t>モ</t>
    </rPh>
    <rPh sb="32" eb="34">
      <t>カクニン</t>
    </rPh>
    <rPh sb="44" eb="46">
      <t>メイショウ</t>
    </rPh>
    <rPh sb="48" eb="49">
      <t>ワス</t>
    </rPh>
    <rPh sb="55" eb="57">
      <t>チュウイ</t>
    </rPh>
    <phoneticPr fontId="2"/>
  </si>
  <si>
    <t>種目入力数</t>
    <rPh sb="0" eb="2">
      <t>シュモク</t>
    </rPh>
    <rPh sb="2" eb="4">
      <t>ニュウリョク</t>
    </rPh>
    <rPh sb="4" eb="5">
      <t>スウ</t>
    </rPh>
    <phoneticPr fontId="2"/>
  </si>
  <si>
    <t>タイム
入力数</t>
    <rPh sb="4" eb="6">
      <t>ニュウリョク</t>
    </rPh>
    <rPh sb="6" eb="7">
      <t>スウ</t>
    </rPh>
    <phoneticPr fontId="2"/>
  </si>
  <si>
    <t>⇦入力確認</t>
    <rPh sb="1" eb="3">
      <t>ニュウリョク</t>
    </rPh>
    <rPh sb="3" eb="5">
      <t>カクニン</t>
    </rPh>
    <phoneticPr fontId="2"/>
  </si>
  <si>
    <t>姓</t>
    <rPh sb="0" eb="1">
      <t>セイ</t>
    </rPh>
    <phoneticPr fontId="2"/>
  </si>
  <si>
    <t>アクア</t>
    <phoneticPr fontId="2"/>
  </si>
  <si>
    <t>名</t>
    <rPh sb="0" eb="1">
      <t>メイ</t>
    </rPh>
    <phoneticPr fontId="2"/>
  </si>
  <si>
    <t>太郎</t>
    <rPh sb="0" eb="2">
      <t>タロウ</t>
    </rPh>
    <phoneticPr fontId="2"/>
  </si>
  <si>
    <t>ﾀﾛｳ</t>
    <phoneticPr fontId="2"/>
  </si>
  <si>
    <t>ｱｸｱ</t>
    <phoneticPr fontId="2"/>
  </si>
  <si>
    <t>ｾｲ
ﾌﾘｶﾞﾅ(半角)</t>
    <rPh sb="9" eb="11">
      <t>ハンカク</t>
    </rPh>
    <phoneticPr fontId="2"/>
  </si>
  <si>
    <t>ﾒｲ
ﾌﾘｶﾞﾅ(半角)</t>
    <rPh sb="9" eb="11">
      <t>ハンカク</t>
    </rPh>
    <phoneticPr fontId="2"/>
  </si>
  <si>
    <t>氏名
※自動入力</t>
    <rPh sb="4" eb="6">
      <t>ジドウ</t>
    </rPh>
    <rPh sb="6" eb="8">
      <t>ニュウリョク</t>
    </rPh>
    <phoneticPr fontId="2"/>
  </si>
  <si>
    <t>ｾｲ　ﾒｲ
ﾌﾘｶﾞﾅ（半角）
※自動入力</t>
    <rPh sb="12" eb="14">
      <t>ハンカク</t>
    </rPh>
    <rPh sb="17" eb="19">
      <t>ジドウ</t>
    </rPh>
    <rPh sb="19" eb="21">
      <t>ニュウリョク</t>
    </rPh>
    <phoneticPr fontId="2"/>
  </si>
  <si>
    <t>(有の場合)領収書宛名</t>
    <rPh sb="1" eb="2">
      <t>アリ</t>
    </rPh>
    <rPh sb="3" eb="5">
      <t>バアイ</t>
    </rPh>
    <rPh sb="6" eb="9">
      <t>リョウシュウショ</t>
    </rPh>
    <rPh sb="9" eb="11">
      <t>アテナ</t>
    </rPh>
    <phoneticPr fontId="2"/>
  </si>
  <si>
    <r>
      <rPr>
        <b/>
        <sz val="11"/>
        <color theme="1"/>
        <rFont val="游ゴシック"/>
        <family val="3"/>
        <charset val="128"/>
      </rPr>
      <t xml:space="preserve">② </t>
    </r>
    <r>
      <rPr>
        <b/>
        <sz val="11"/>
        <color theme="1"/>
        <rFont val="游ゴシック"/>
        <family val="3"/>
        <charset val="128"/>
        <scheme val="minor"/>
      </rPr>
      <t>電話番号(携帯)</t>
    </r>
    <phoneticPr fontId="2"/>
  </si>
  <si>
    <t>4</t>
    <phoneticPr fontId="2"/>
  </si>
  <si>
    <t>5</t>
    <phoneticPr fontId="2"/>
  </si>
  <si>
    <t>東京アクアティクスセンター杯水泳大会2025（競泳競技・フィン競技）</t>
    <rPh sb="0" eb="2">
      <t>トウキョウ</t>
    </rPh>
    <rPh sb="13" eb="14">
      <t>ハイ</t>
    </rPh>
    <rPh sb="14" eb="16">
      <t>スイエイ</t>
    </rPh>
    <rPh sb="16" eb="18">
      <t>タイカイ</t>
    </rPh>
    <rPh sb="23" eb="25">
      <t>キョウエイ</t>
    </rPh>
    <rPh sb="25" eb="27">
      <t>キョウギ</t>
    </rPh>
    <rPh sb="31" eb="33">
      <t>キョウギ</t>
    </rPh>
    <phoneticPr fontId="2"/>
  </si>
  <si>
    <t>東京アクアティクスセンター杯水泳大会2025（競泳競技・フィン競技）</t>
    <rPh sb="0" eb="2">
      <t>トウキョウ</t>
    </rPh>
    <rPh sb="13" eb="14">
      <t>ハイ</t>
    </rPh>
    <rPh sb="14" eb="18">
      <t>スイエイタイカイ</t>
    </rPh>
    <rPh sb="23" eb="25">
      <t>キョウエイ</t>
    </rPh>
    <rPh sb="25" eb="27">
      <t>キョウギ</t>
    </rPh>
    <rPh sb="31" eb="33">
      <t>キョウギ</t>
    </rPh>
    <phoneticPr fontId="2"/>
  </si>
  <si>
    <r>
      <t>※</t>
    </r>
    <r>
      <rPr>
        <b/>
        <sz val="18"/>
        <color rgb="FFFF0000"/>
        <rFont val="游ゴシック"/>
        <family val="3"/>
        <charset val="128"/>
        <scheme val="minor"/>
      </rPr>
      <t>未入力あり</t>
    </r>
    <r>
      <rPr>
        <b/>
        <sz val="18"/>
        <color theme="1"/>
        <rFont val="游ゴシック"/>
        <family val="3"/>
        <charset val="128"/>
        <scheme val="minor"/>
      </rPr>
      <t>の方は、左記入力数をご確認の上、
入力漏れをご確認ください。</t>
    </r>
    <phoneticPr fontId="2"/>
  </si>
  <si>
    <t>50×4</t>
  </si>
  <si>
    <t>50×4</t>
    <phoneticPr fontId="2"/>
  </si>
  <si>
    <t>50×４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</si>
</sst>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sz val="11"/>
      <color theme="0" tint="-0.34998626667073579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9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35" xfId="0" applyNumberForma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18" fillId="0" borderId="0" xfId="0" applyFont="1">
      <alignment vertical="center"/>
    </xf>
    <xf numFmtId="49" fontId="14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12" fillId="0" borderId="0" xfId="0" applyNumberFormat="1" applyFont="1">
      <alignment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0" fillId="3" borderId="45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49" fontId="0" fillId="2" borderId="49" xfId="0" applyNumberFormat="1" applyFill="1" applyBorder="1" applyAlignment="1">
      <alignment horizontal="center" vertical="center"/>
    </xf>
    <xf numFmtId="49" fontId="0" fillId="2" borderId="50" xfId="0" applyNumberForma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0" fillId="2" borderId="48" xfId="0" applyNumberFormat="1" applyFill="1" applyBorder="1" applyAlignment="1">
      <alignment horizontal="center" vertical="center"/>
    </xf>
    <xf numFmtId="14" fontId="0" fillId="2" borderId="17" xfId="0" applyNumberFormat="1" applyFill="1" applyBorder="1" applyAlignment="1">
      <alignment horizontal="center" vertical="center"/>
    </xf>
    <xf numFmtId="14" fontId="0" fillId="3" borderId="47" xfId="0" applyNumberFormat="1" applyFill="1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14" fontId="0" fillId="3" borderId="47" xfId="0" applyNumberFormat="1" applyFill="1" applyBorder="1" applyAlignment="1" applyProtection="1">
      <alignment horizontal="center" vertical="center"/>
      <protection locked="0"/>
    </xf>
    <xf numFmtId="49" fontId="0" fillId="3" borderId="47" xfId="0" applyNumberFormat="1" applyFill="1" applyBorder="1" applyAlignment="1" applyProtection="1">
      <alignment horizontal="center" vertical="center"/>
      <protection locked="0"/>
    </xf>
    <xf numFmtId="49" fontId="0" fillId="0" borderId="47" xfId="0" applyNumberFormat="1" applyBorder="1" applyAlignment="1" applyProtection="1">
      <alignment horizontal="center" vertical="center"/>
      <protection locked="0"/>
    </xf>
    <xf numFmtId="49" fontId="0" fillId="3" borderId="51" xfId="0" applyNumberFormat="1" applyFill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3" borderId="45" xfId="0" applyNumberFormat="1" applyFill="1" applyBorder="1" applyAlignment="1" applyProtection="1">
      <alignment horizontal="center" vertical="center"/>
      <protection locked="0"/>
    </xf>
    <xf numFmtId="49" fontId="0" fillId="3" borderId="43" xfId="0" applyNumberFormat="1" applyFill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3" borderId="11" xfId="0" applyNumberFormat="1" applyFill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3" fillId="0" borderId="0" xfId="0" applyNumberFormat="1" applyFont="1">
      <alignment vertical="center"/>
    </xf>
    <xf numFmtId="0" fontId="0" fillId="3" borderId="45" xfId="0" applyFill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0" fillId="2" borderId="6" xfId="0" applyFill="1" applyBorder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>
      <alignment horizontal="center" vertical="center"/>
    </xf>
    <xf numFmtId="49" fontId="0" fillId="3" borderId="51" xfId="0" applyNumberFormat="1" applyFill="1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49" fontId="0" fillId="3" borderId="26" xfId="0" applyNumberFormat="1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49" fontId="0" fillId="0" borderId="52" xfId="0" applyNumberFormat="1" applyBorder="1" applyAlignment="1" applyProtection="1">
      <alignment horizontal="center" vertical="center"/>
      <protection locked="0"/>
    </xf>
    <xf numFmtId="14" fontId="0" fillId="4" borderId="47" xfId="0" applyNumberFormat="1" applyFill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38" fontId="0" fillId="2" borderId="50" xfId="3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 shrinkToFit="1"/>
    </xf>
    <xf numFmtId="0" fontId="3" fillId="3" borderId="47" xfId="0" applyFon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14" fontId="0" fillId="4" borderId="8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43" xfId="0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43" xfId="3" applyNumberFormat="1" applyFont="1" applyFill="1" applyBorder="1" applyAlignment="1" applyProtection="1">
      <alignment horizontal="center" vertical="center"/>
    </xf>
    <xf numFmtId="0" fontId="0" fillId="0" borderId="43" xfId="3" applyNumberFormat="1" applyFont="1" applyBorder="1" applyAlignment="1" applyProtection="1">
      <alignment horizontal="center" vertical="center"/>
    </xf>
    <xf numFmtId="0" fontId="0" fillId="3" borderId="11" xfId="3" applyNumberFormat="1" applyFont="1" applyFill="1" applyBorder="1" applyAlignment="1" applyProtection="1">
      <alignment horizontal="center" vertical="center"/>
    </xf>
    <xf numFmtId="0" fontId="0" fillId="0" borderId="13" xfId="3" applyNumberFormat="1" applyFont="1" applyBorder="1" applyAlignment="1" applyProtection="1">
      <alignment horizontal="center" vertical="center"/>
    </xf>
    <xf numFmtId="49" fontId="0" fillId="2" borderId="17" xfId="0" applyNumberFormat="1" applyFill="1" applyBorder="1" applyAlignment="1" applyProtection="1">
      <alignment horizontal="center" vertical="center" shrinkToFit="1"/>
      <protection locked="0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38" fontId="19" fillId="0" borderId="16" xfId="3" applyFont="1" applyBorder="1" applyAlignment="1">
      <alignment horizontal="right" vertical="center"/>
    </xf>
    <xf numFmtId="38" fontId="19" fillId="0" borderId="11" xfId="3" applyFont="1" applyBorder="1" applyAlignment="1">
      <alignment horizontal="right" vertical="center"/>
    </xf>
    <xf numFmtId="38" fontId="19" fillId="0" borderId="43" xfId="3" applyFont="1" applyBorder="1" applyAlignment="1">
      <alignment horizontal="right" vertical="center"/>
    </xf>
    <xf numFmtId="38" fontId="19" fillId="0" borderId="38" xfId="3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38" fontId="19" fillId="0" borderId="0" xfId="3" applyFont="1" applyBorder="1" applyAlignment="1">
      <alignment horizontal="right" vertical="center"/>
    </xf>
    <xf numFmtId="49" fontId="0" fillId="7" borderId="45" xfId="0" applyNumberFormat="1" applyFill="1" applyBorder="1" applyAlignment="1" applyProtection="1">
      <alignment horizontal="center" vertical="center"/>
      <protection locked="0"/>
    </xf>
    <xf numFmtId="49" fontId="0" fillId="2" borderId="30" xfId="0" applyNumberFormat="1" applyFill="1" applyBorder="1" applyAlignment="1">
      <alignment horizontal="center" vertical="center"/>
    </xf>
    <xf numFmtId="49" fontId="4" fillId="4" borderId="55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60" xfId="0" applyNumberFormat="1" applyFill="1" applyBorder="1" applyAlignment="1">
      <alignment horizontal="center" vertical="center"/>
    </xf>
    <xf numFmtId="49" fontId="4" fillId="4" borderId="61" xfId="0" applyNumberFormat="1" applyFont="1" applyFill="1" applyBorder="1" applyAlignment="1" applyProtection="1">
      <alignment horizontal="center" vertical="center" shrinkToFit="1"/>
      <protection locked="0"/>
    </xf>
    <xf numFmtId="38" fontId="0" fillId="0" borderId="0" xfId="3" applyFont="1">
      <alignment vertical="center"/>
    </xf>
    <xf numFmtId="49" fontId="0" fillId="3" borderId="61" xfId="0" applyNumberFormat="1" applyFill="1" applyBorder="1" applyAlignment="1" applyProtection="1">
      <alignment horizontal="center" vertical="center"/>
      <protection locked="0"/>
    </xf>
    <xf numFmtId="49" fontId="0" fillId="3" borderId="53" xfId="0" applyNumberFormat="1" applyFill="1" applyBorder="1" applyAlignment="1" applyProtection="1">
      <alignment horizontal="center" vertical="center"/>
      <protection locked="0"/>
    </xf>
    <xf numFmtId="49" fontId="0" fillId="0" borderId="61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0" fillId="0" borderId="59" xfId="0" applyNumberFormat="1" applyBorder="1" applyAlignment="1" applyProtection="1">
      <alignment horizontal="center" vertical="center"/>
      <protection locked="0"/>
    </xf>
    <xf numFmtId="49" fontId="0" fillId="0" borderId="56" xfId="0" applyNumberFormat="1" applyBorder="1" applyAlignment="1" applyProtection="1">
      <alignment horizontal="center" vertical="center"/>
      <protection locked="0"/>
    </xf>
    <xf numFmtId="0" fontId="4" fillId="3" borderId="47" xfId="0" applyFont="1" applyFill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4" fillId="3" borderId="47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4" borderId="47" xfId="0" applyNumberFormat="1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38" fontId="19" fillId="0" borderId="0" xfId="3" applyFont="1" applyBorder="1" applyAlignment="1" applyProtection="1">
      <alignment horizontal="right" vertical="center"/>
    </xf>
    <xf numFmtId="0" fontId="12" fillId="0" borderId="0" xfId="0" applyFont="1" applyAlignment="1">
      <alignment horizontal="center" vertical="center" textRotation="255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 wrapText="1"/>
    </xf>
    <xf numFmtId="0" fontId="12" fillId="6" borderId="32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14" fillId="0" borderId="32" xfId="0" applyFont="1" applyBorder="1">
      <alignment vertical="center"/>
    </xf>
    <xf numFmtId="0" fontId="14" fillId="0" borderId="0" xfId="0" applyFont="1">
      <alignment vertical="center"/>
    </xf>
    <xf numFmtId="38" fontId="22" fillId="0" borderId="0" xfId="3" applyFont="1" applyBorder="1" applyAlignment="1">
      <alignment vertical="center"/>
    </xf>
    <xf numFmtId="0" fontId="3" fillId="4" borderId="47" xfId="0" applyFont="1" applyFill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9" fillId="0" borderId="47" xfId="2" applyBorder="1" applyAlignment="1" applyProtection="1">
      <alignment horizontal="center" vertical="center" shrinkToFit="1"/>
      <protection locked="0"/>
    </xf>
    <xf numFmtId="0" fontId="9" fillId="3" borderId="47" xfId="2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9" fillId="0" borderId="8" xfId="2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2" borderId="41" xfId="0" applyNumberFormat="1" applyFill="1" applyBorder="1" applyAlignment="1">
      <alignment horizontal="center" vertical="center"/>
    </xf>
    <xf numFmtId="49" fontId="29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9" fillId="2" borderId="0" xfId="2" applyNumberFormat="1" applyFill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38" fontId="22" fillId="0" borderId="27" xfId="3" applyFont="1" applyBorder="1" applyAlignment="1">
      <alignment horizontal="center" vertical="center"/>
    </xf>
    <xf numFmtId="38" fontId="22" fillId="0" borderId="30" xfId="3" applyFont="1" applyBorder="1" applyAlignment="1">
      <alignment horizontal="center" vertical="center"/>
    </xf>
    <xf numFmtId="38" fontId="22" fillId="0" borderId="28" xfId="3" applyFont="1" applyBorder="1" applyAlignment="1">
      <alignment horizontal="center" vertical="center"/>
    </xf>
    <xf numFmtId="38" fontId="22" fillId="0" borderId="32" xfId="3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 wrapText="1"/>
    </xf>
    <xf numFmtId="49" fontId="0" fillId="0" borderId="57" xfId="0" applyNumberFormat="1" applyBorder="1" applyAlignment="1">
      <alignment horizontal="center" vertical="center"/>
    </xf>
    <xf numFmtId="49" fontId="0" fillId="0" borderId="58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19" fillId="0" borderId="57" xfId="0" applyNumberFormat="1" applyFont="1" applyBorder="1" applyAlignment="1">
      <alignment horizontal="center" vertical="center" wrapText="1"/>
    </xf>
    <xf numFmtId="49" fontId="19" fillId="0" borderId="58" xfId="0" applyNumberFormat="1" applyFont="1" applyBorder="1" applyAlignment="1">
      <alignment horizontal="center" vertical="center"/>
    </xf>
    <xf numFmtId="49" fontId="19" fillId="0" borderId="59" xfId="0" applyNumberFormat="1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 wrapText="1"/>
    </xf>
    <xf numFmtId="49" fontId="19" fillId="0" borderId="29" xfId="0" applyNumberFormat="1" applyFont="1" applyBorder="1" applyAlignment="1">
      <alignment horizontal="center" vertical="center"/>
    </xf>
    <xf numFmtId="49" fontId="19" fillId="0" borderId="54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2" fillId="5" borderId="0" xfId="0" applyFont="1" applyFill="1" applyAlignment="1">
      <alignment horizontal="center" vertical="center" textRotation="255"/>
    </xf>
    <xf numFmtId="49" fontId="0" fillId="0" borderId="27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6" fillId="0" borderId="7" xfId="1" applyFont="1" applyBorder="1" applyAlignment="1" applyProtection="1">
      <alignment horizontal="center" vertical="center" shrinkToFit="1"/>
    </xf>
    <xf numFmtId="0" fontId="8" fillId="0" borderId="7" xfId="1" applyFont="1" applyBorder="1" applyAlignment="1" applyProtection="1">
      <alignment horizontal="center" vertical="center" shrinkToFit="1"/>
    </xf>
    <xf numFmtId="0" fontId="9" fillId="0" borderId="7" xfId="2" applyBorder="1" applyAlignment="1" applyProtection="1">
      <alignment horizontal="center" vertical="center" shrinkToFit="1"/>
    </xf>
    <xf numFmtId="49" fontId="0" fillId="0" borderId="3" xfId="0" applyNumberFormat="1" applyBorder="1" applyAlignment="1" applyProtection="1">
      <alignment horizontal="center" vertical="center"/>
    </xf>
  </cellXfs>
  <cellStyles count="4">
    <cellStyle name="桁区切り" xfId="3" builtinId="6"/>
    <cellStyle name="標準" xfId="0" builtinId="0"/>
    <cellStyle name="標準 2" xfId="2" xr:uid="{00BB6117-E611-4EBD-87CA-69E1CDF60E71}"/>
    <cellStyle name="標準 2 3 2" xfId="1" xr:uid="{8BB5B327-931F-4508-B2B7-5B09A043B07F}"/>
  </cellStyles>
  <dxfs count="15"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1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AF8009-1046-4643-96D8-548F9F5DBEDE}" name="テーブル2" displayName="テーブル2" ref="B7:L12" totalsRowShown="0" headerRowDxfId="14" tableBorderDxfId="13">
  <tableColumns count="11">
    <tableColumn id="1" xr3:uid="{B72F833D-0F30-4D36-A026-AED209C44A7D}" name="例" dataDxfId="12"/>
    <tableColumn id="2" xr3:uid="{5BB71CDA-DF63-446C-B4FB-BE000C31530A}" name="東京アクアティクスセンター" dataDxfId="3">
      <calculatedColumnFormula>個人エントリー種目!M17</calculatedColumnFormula>
    </tableColumn>
    <tableColumn id="3" xr3:uid="{5BC754D5-985D-44DF-9349-CC7F68BB1332}" name="ﾄｳｷｮｳｱｸｱﾃｨｸｽｾﾝﾀｰ" dataDxfId="2">
      <calculatedColumnFormula>個人エントリー種目!N17</calculatedColumnFormula>
    </tableColumn>
    <tableColumn id="4" xr3:uid="{B179E95F-764F-4F0E-A47D-953FE6926249}" name="小学生" dataDxfId="9"/>
    <tableColumn id="5" xr3:uid="{AC6E3831-C1E9-4B2A-B2EC-25A994945430}" name="男子" dataDxfId="8"/>
    <tableColumn id="6" xr3:uid="{B558AC92-5B59-498B-9FBF-014598CBA65F}" name="東京アクア" dataDxfId="1" dataCellStyle="標準 2">
      <calculatedColumnFormula>個人エントリー種目!O17</calculatedColumnFormula>
    </tableColumn>
    <tableColumn id="7" xr3:uid="{88789F84-AAB5-4F7E-9B7D-AE270A60E71B}" name="フリーリレー" dataDxfId="7"/>
    <tableColumn id="8" xr3:uid="{F9E113CA-7DC2-424A-B1F7-1FAFF404DAC9}" name="50×4" dataDxfId="0"/>
    <tableColumn id="9" xr3:uid="{79B7D60E-3979-4EF0-B4DD-0AD7DB720972}" name="2" dataDxfId="6"/>
    <tableColumn id="10" xr3:uid="{A3E7492B-2859-4CC6-88B9-11A9C6447261}" name="01" dataDxfId="5"/>
    <tableColumn id="11" xr3:uid="{EF59B067-CD5C-4C6B-9BAF-D213C40B7B9F}" name="10" dataDxfId="4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410B-62F6-48EC-99AD-4F969A9A102C}">
  <sheetPr>
    <pageSetUpPr fitToPage="1"/>
  </sheetPr>
  <dimension ref="B1:AV66"/>
  <sheetViews>
    <sheetView showGridLines="0" showZeros="0" tabSelected="1" view="pageBreakPreview" zoomScale="40" zoomScaleNormal="100" zoomScaleSheetLayoutView="40" workbookViewId="0">
      <pane xSplit="2" ySplit="16" topLeftCell="D17" activePane="bottomRight" state="frozen"/>
      <selection pane="topRight" activeCell="C1" sqref="C1"/>
      <selection pane="bottomLeft" activeCell="A13" sqref="A13"/>
      <selection pane="bottomRight" activeCell="N17" sqref="N17"/>
    </sheetView>
  </sheetViews>
  <sheetFormatPr defaultColWidth="8.75" defaultRowHeight="18" x14ac:dyDescent="0.55000000000000004"/>
  <cols>
    <col min="1" max="1" width="5" customWidth="1"/>
    <col min="2" max="2" width="5.5" customWidth="1"/>
    <col min="3" max="4" width="19.25" customWidth="1"/>
    <col min="5" max="5" width="22" customWidth="1"/>
    <col min="6" max="7" width="15.75" customWidth="1"/>
    <col min="8" max="8" width="17.75" customWidth="1"/>
    <col min="9" max="9" width="16" customWidth="1"/>
    <col min="12" max="12" width="12.58203125" customWidth="1"/>
    <col min="13" max="13" width="27.08203125" customWidth="1"/>
    <col min="14" max="14" width="41.25" customWidth="1"/>
    <col min="15" max="15" width="11" bestFit="1" customWidth="1"/>
    <col min="16" max="16" width="19.08203125" bestFit="1" customWidth="1"/>
    <col min="17" max="17" width="10.58203125" customWidth="1"/>
    <col min="18" max="18" width="8" customWidth="1"/>
    <col min="21" max="21" width="10.25" customWidth="1"/>
    <col min="22" max="22" width="10.58203125" customWidth="1"/>
    <col min="23" max="23" width="11.83203125" customWidth="1"/>
    <col min="26" max="26" width="11.08203125" customWidth="1"/>
    <col min="27" max="27" width="13.58203125" customWidth="1"/>
    <col min="28" max="28" width="8.08203125" customWidth="1"/>
    <col min="31" max="31" width="11.08203125" customWidth="1"/>
    <col min="32" max="32" width="10.58203125" customWidth="1"/>
    <col min="33" max="33" width="8.08203125" customWidth="1"/>
    <col min="36" max="36" width="11.08203125" customWidth="1"/>
    <col min="37" max="37" width="10.58203125" customWidth="1"/>
    <col min="38" max="38" width="11.25" bestFit="1" customWidth="1"/>
    <col min="39" max="39" width="9.75" customWidth="1"/>
    <col min="40" max="40" width="8.58203125" customWidth="1"/>
    <col min="41" max="41" width="5.08203125" bestFit="1" customWidth="1"/>
    <col min="42" max="42" width="7" customWidth="1"/>
  </cols>
  <sheetData>
    <row r="1" spans="2:48" ht="33" thickBot="1" x14ac:dyDescent="0.6">
      <c r="C1" s="14" t="s">
        <v>121</v>
      </c>
      <c r="O1" s="153"/>
      <c r="P1" s="152" t="s">
        <v>90</v>
      </c>
      <c r="Q1" s="152"/>
      <c r="T1" s="26" t="s">
        <v>55</v>
      </c>
      <c r="Y1" s="23" t="s">
        <v>56</v>
      </c>
      <c r="Z1" s="23"/>
      <c r="AA1" s="23"/>
      <c r="AO1" s="101"/>
      <c r="AP1" s="101"/>
      <c r="AQ1" s="101"/>
      <c r="AR1" s="101"/>
      <c r="AS1" s="101"/>
      <c r="AT1" s="101" t="s">
        <v>59</v>
      </c>
      <c r="AU1" s="101" t="s">
        <v>60</v>
      </c>
      <c r="AV1" s="101" t="s">
        <v>71</v>
      </c>
    </row>
    <row r="2" spans="2:48" ht="29.65" customHeight="1" thickBot="1" x14ac:dyDescent="0.6">
      <c r="C2" s="65" t="s">
        <v>84</v>
      </c>
      <c r="I2" s="9"/>
      <c r="O2" s="154"/>
      <c r="P2" s="173">
        <f>SUM(W7,AA7)</f>
        <v>0</v>
      </c>
      <c r="Q2" s="174"/>
      <c r="R2" s="177" t="s">
        <v>48</v>
      </c>
      <c r="T2" s="51" t="s">
        <v>45</v>
      </c>
      <c r="U2" s="52" t="s">
        <v>49</v>
      </c>
      <c r="V2" s="53" t="s">
        <v>52</v>
      </c>
      <c r="W2" s="54" t="s">
        <v>47</v>
      </c>
      <c r="X2" s="10"/>
      <c r="Y2" s="51" t="s">
        <v>45</v>
      </c>
      <c r="Z2" s="52" t="s">
        <v>50</v>
      </c>
      <c r="AA2" s="54" t="s">
        <v>47</v>
      </c>
      <c r="AO2" s="101"/>
      <c r="AP2" s="101"/>
      <c r="AQ2" s="101"/>
      <c r="AR2" s="101"/>
      <c r="AS2" s="101"/>
      <c r="AT2" s="101">
        <v>7</v>
      </c>
      <c r="AU2" s="101" t="s">
        <v>61</v>
      </c>
      <c r="AV2" s="101" t="s">
        <v>74</v>
      </c>
    </row>
    <row r="3" spans="2:48" ht="23.65" customHeight="1" thickBot="1" x14ac:dyDescent="0.6">
      <c r="I3" s="150"/>
      <c r="O3" s="154"/>
      <c r="P3" s="175"/>
      <c r="Q3" s="176"/>
      <c r="R3" s="178"/>
      <c r="T3" s="55" t="s">
        <v>40</v>
      </c>
      <c r="U3" s="56">
        <f>COUNTIF(J17:J61,"小学生")</f>
        <v>0</v>
      </c>
      <c r="V3" s="57">
        <f ca="1">SUMIF(J17:J61,T3,AK17:AK60)</f>
        <v>0</v>
      </c>
      <c r="W3" s="103">
        <f>SUMIF(J17:J61,T3,AM17:AM66)</f>
        <v>0</v>
      </c>
      <c r="X3" s="10"/>
      <c r="Y3" s="55" t="s">
        <v>40</v>
      </c>
      <c r="Z3" s="56">
        <f>COUNTIF(リレーエントリー種目!E8:E12,"小学生")</f>
        <v>0</v>
      </c>
      <c r="AA3" s="103">
        <f>1000*Z3</f>
        <v>0</v>
      </c>
      <c r="AO3" s="101"/>
      <c r="AP3" s="101"/>
      <c r="AQ3" s="101"/>
      <c r="AR3" s="101"/>
      <c r="AS3" s="101"/>
      <c r="AT3" s="101">
        <v>8</v>
      </c>
      <c r="AU3" s="101" t="s">
        <v>62</v>
      </c>
      <c r="AV3" s="101" t="s">
        <v>74</v>
      </c>
    </row>
    <row r="4" spans="2:48" ht="23.65" customHeight="1" x14ac:dyDescent="0.55000000000000004">
      <c r="B4" s="5"/>
      <c r="C4" s="86" t="s">
        <v>96</v>
      </c>
      <c r="D4" s="218"/>
      <c r="E4" s="218"/>
      <c r="F4" s="218"/>
      <c r="G4" s="8" t="str">
        <f>IF(ISTEXT(D4),"","①未入力")</f>
        <v>①未入力</v>
      </c>
      <c r="H4" s="150"/>
      <c r="I4" s="150"/>
      <c r="J4" s="150"/>
      <c r="K4" s="150"/>
      <c r="L4" s="150"/>
      <c r="M4" s="150"/>
      <c r="N4" s="108"/>
      <c r="T4" s="58" t="s">
        <v>41</v>
      </c>
      <c r="U4" s="59">
        <f>COUNTIF(J17:J61,"中学生")</f>
        <v>0</v>
      </c>
      <c r="V4" s="60">
        <f ca="1">SUMIF(J17:J61,T4,AK17:AK60)</f>
        <v>0</v>
      </c>
      <c r="W4" s="103">
        <f>SUMIF(J17:J62,T4,AM17:AM66)</f>
        <v>0</v>
      </c>
      <c r="X4" s="10"/>
      <c r="Y4" s="58" t="s">
        <v>41</v>
      </c>
      <c r="Z4" s="59">
        <f>COUNTIF(リレーエントリー種目!E8:E12,"中学生")</f>
        <v>0</v>
      </c>
      <c r="AA4" s="104">
        <f>1500*Z4</f>
        <v>0</v>
      </c>
      <c r="AO4" s="101"/>
      <c r="AP4" s="101"/>
      <c r="AQ4" s="101"/>
      <c r="AR4" s="101"/>
      <c r="AS4" s="101"/>
      <c r="AT4" s="101">
        <v>9</v>
      </c>
      <c r="AU4" s="101" t="s">
        <v>63</v>
      </c>
      <c r="AV4" s="101" t="s">
        <v>74</v>
      </c>
    </row>
    <row r="5" spans="2:48" ht="23.65" customHeight="1" x14ac:dyDescent="0.55000000000000004">
      <c r="B5" s="5"/>
      <c r="C5" s="86" t="s">
        <v>118</v>
      </c>
      <c r="D5" s="218"/>
      <c r="E5" s="218"/>
      <c r="F5" s="218"/>
      <c r="G5" s="8" t="str">
        <f>IF(ISTEXT(D5),"","②未入力")</f>
        <v>②未入力</v>
      </c>
      <c r="H5" s="150"/>
      <c r="I5" s="150"/>
      <c r="J5" s="150"/>
      <c r="K5" s="150"/>
      <c r="L5" s="150"/>
      <c r="M5" s="108"/>
      <c r="N5" s="150"/>
      <c r="T5" s="58" t="s">
        <v>42</v>
      </c>
      <c r="U5" s="59">
        <f>COUNTIF(J17:J61,"高校生")</f>
        <v>0</v>
      </c>
      <c r="V5" s="60">
        <f ca="1">SUMIF(J17:J61,T5,AK17:AK60)</f>
        <v>0</v>
      </c>
      <c r="W5" s="103">
        <f>SUMIF(J17:J63,T5,AM17:AM66)</f>
        <v>0</v>
      </c>
      <c r="X5" s="10"/>
      <c r="Y5" s="58" t="s">
        <v>42</v>
      </c>
      <c r="Z5" s="59">
        <f>COUNTIF(リレーエントリー種目!E8:E12,"高校生")</f>
        <v>0</v>
      </c>
      <c r="AA5" s="104">
        <f>2000*Z5</f>
        <v>0</v>
      </c>
      <c r="AO5" s="101"/>
      <c r="AP5" s="101"/>
      <c r="AQ5" s="101"/>
      <c r="AR5" s="101"/>
      <c r="AS5" s="101"/>
      <c r="AT5" s="101">
        <v>10</v>
      </c>
      <c r="AU5" s="101" t="s">
        <v>64</v>
      </c>
      <c r="AV5" s="101" t="s">
        <v>74</v>
      </c>
    </row>
    <row r="6" spans="2:48" ht="25.15" customHeight="1" thickBot="1" x14ac:dyDescent="0.6">
      <c r="B6" s="5"/>
      <c r="C6" s="86" t="s">
        <v>95</v>
      </c>
      <c r="D6" s="218"/>
      <c r="E6" s="218"/>
      <c r="F6" s="218"/>
      <c r="G6" s="8" t="str">
        <f>IF(ISTEXT(D6),"","③未入力")</f>
        <v>③未入力</v>
      </c>
      <c r="H6" s="83"/>
      <c r="I6" s="83"/>
      <c r="J6" s="83"/>
      <c r="K6" s="83"/>
      <c r="L6" s="83"/>
      <c r="M6" s="83"/>
      <c r="N6" s="83"/>
      <c r="T6" s="61" t="s">
        <v>43</v>
      </c>
      <c r="U6" s="62">
        <f>COUNTIF(J17:J61,"一般")</f>
        <v>0</v>
      </c>
      <c r="V6" s="63">
        <f ca="1">SUMIF(J17:J61,T6,AK17:AK60)</f>
        <v>0</v>
      </c>
      <c r="W6" s="103">
        <f>SUMIF(J17:J64,T6,AM17:AM66)</f>
        <v>0</v>
      </c>
      <c r="X6" s="10"/>
      <c r="Y6" s="61" t="s">
        <v>43</v>
      </c>
      <c r="Z6" s="62">
        <f>COUNTIF(リレーエントリー種目!E8:E12,"一般")</f>
        <v>0</v>
      </c>
      <c r="AA6" s="105">
        <f>2500*Z6</f>
        <v>0</v>
      </c>
      <c r="AO6" s="101"/>
      <c r="AP6" s="101"/>
      <c r="AQ6" s="101"/>
      <c r="AR6" s="101"/>
      <c r="AS6" s="101"/>
      <c r="AT6" s="101">
        <v>11</v>
      </c>
      <c r="AU6" s="101" t="s">
        <v>65</v>
      </c>
      <c r="AV6" s="101" t="s">
        <v>74</v>
      </c>
    </row>
    <row r="7" spans="2:48" ht="27" customHeight="1" thickBot="1" x14ac:dyDescent="0.6">
      <c r="C7" s="86" t="s">
        <v>117</v>
      </c>
      <c r="D7" s="219"/>
      <c r="E7" s="219"/>
      <c r="F7" s="219"/>
      <c r="G7" s="88"/>
      <c r="H7" s="83"/>
      <c r="I7" s="83"/>
      <c r="J7" s="83"/>
      <c r="K7" s="83"/>
      <c r="L7" s="83"/>
      <c r="M7" s="83"/>
      <c r="N7" s="83"/>
      <c r="T7" s="51" t="s">
        <v>44</v>
      </c>
      <c r="U7" s="52">
        <f>SUM(U3:U6)</f>
        <v>0</v>
      </c>
      <c r="V7" s="53">
        <f ca="1">SUM(V3:V6)</f>
        <v>0</v>
      </c>
      <c r="W7" s="106">
        <f>SUM(W3:W6)</f>
        <v>0</v>
      </c>
      <c r="X7" s="10"/>
      <c r="Y7" s="51" t="s">
        <v>44</v>
      </c>
      <c r="Z7" s="52">
        <f>SUM(Z3:Z6)</f>
        <v>0</v>
      </c>
      <c r="AA7" s="106">
        <f>SUM(AA3:AA6)</f>
        <v>0</v>
      </c>
      <c r="AO7" s="101"/>
      <c r="AP7" s="101"/>
      <c r="AQ7" s="101"/>
      <c r="AR7" s="101"/>
      <c r="AS7" s="101"/>
      <c r="AT7" s="101">
        <v>12</v>
      </c>
      <c r="AU7" s="101" t="s">
        <v>66</v>
      </c>
      <c r="AV7" s="101" t="s">
        <v>74</v>
      </c>
    </row>
    <row r="8" spans="2:48" ht="27" customHeight="1" x14ac:dyDescent="0.55000000000000004">
      <c r="C8" s="108"/>
      <c r="D8" s="109"/>
      <c r="E8" s="109"/>
      <c r="F8" s="109"/>
      <c r="G8" s="88"/>
      <c r="I8" s="87"/>
      <c r="J8" s="87"/>
      <c r="K8" s="87"/>
      <c r="L8" s="87"/>
      <c r="M8" s="110"/>
      <c r="N8" s="82"/>
      <c r="O8" s="87"/>
      <c r="P8" s="110"/>
      <c r="Q8" s="82"/>
      <c r="R8" s="87"/>
      <c r="S8" s="87"/>
      <c r="T8" s="87"/>
      <c r="AE8" s="111"/>
      <c r="AF8" s="111"/>
      <c r="AG8" s="111"/>
      <c r="AH8" s="112"/>
      <c r="AI8" s="10"/>
      <c r="AJ8" s="111"/>
      <c r="AK8" s="111"/>
      <c r="AL8" s="112"/>
      <c r="AN8" s="101"/>
      <c r="AO8" s="101"/>
      <c r="AP8" s="101"/>
      <c r="AQ8" s="101"/>
      <c r="AR8" s="101"/>
      <c r="AS8" s="101"/>
      <c r="AT8" s="101"/>
      <c r="AU8" s="101"/>
    </row>
    <row r="9" spans="2:48" ht="27" customHeight="1" thickBot="1" x14ac:dyDescent="0.6">
      <c r="E9" s="108"/>
      <c r="H9" s="131"/>
      <c r="I9" s="131"/>
      <c r="J9" s="131"/>
      <c r="K9" s="132"/>
      <c r="M9" s="87"/>
      <c r="N9" s="87"/>
      <c r="O9" s="87"/>
      <c r="P9" s="87"/>
      <c r="Q9" s="10"/>
      <c r="R9" s="82"/>
      <c r="S9" s="87"/>
      <c r="T9" s="87"/>
      <c r="U9" s="151" t="s">
        <v>123</v>
      </c>
      <c r="AF9" s="111"/>
      <c r="AG9" s="111"/>
      <c r="AH9" s="111"/>
      <c r="AI9" s="133"/>
      <c r="AJ9" s="10"/>
      <c r="AK9" s="111"/>
      <c r="AL9" s="111"/>
      <c r="AM9" s="133"/>
      <c r="AO9" s="101"/>
      <c r="AP9" s="101"/>
      <c r="AQ9" s="101"/>
      <c r="AR9" s="101"/>
      <c r="AS9" s="101"/>
      <c r="AT9" s="101"/>
      <c r="AU9" s="101"/>
      <c r="AV9" s="101"/>
    </row>
    <row r="10" spans="2:48" ht="27" customHeight="1" x14ac:dyDescent="0.55000000000000004">
      <c r="B10" s="220" t="s">
        <v>97</v>
      </c>
      <c r="C10" s="134"/>
      <c r="D10" s="134"/>
      <c r="E10" s="135" t="s">
        <v>98</v>
      </c>
      <c r="F10" s="134"/>
      <c r="G10" s="134"/>
      <c r="H10" s="136" t="s">
        <v>99</v>
      </c>
      <c r="I10" s="136" t="s">
        <v>100</v>
      </c>
      <c r="J10" s="136"/>
      <c r="K10" s="137"/>
      <c r="L10" s="136" t="s">
        <v>101</v>
      </c>
      <c r="M10" s="138" t="s">
        <v>102</v>
      </c>
      <c r="N10" s="206" t="s">
        <v>103</v>
      </c>
      <c r="O10" s="87"/>
      <c r="P10" s="87"/>
      <c r="Q10" s="139" t="s">
        <v>104</v>
      </c>
      <c r="R10" s="140"/>
      <c r="S10" s="141"/>
      <c r="T10" s="142" t="s">
        <v>105</v>
      </c>
      <c r="U10" s="138" t="s">
        <v>106</v>
      </c>
      <c r="V10" s="139" t="s">
        <v>104</v>
      </c>
      <c r="W10" s="140"/>
      <c r="X10" s="141"/>
      <c r="Y10" s="142" t="s">
        <v>105</v>
      </c>
      <c r="Z10" s="138" t="s">
        <v>106</v>
      </c>
      <c r="AA10" s="139" t="s">
        <v>104</v>
      </c>
      <c r="AB10" s="140"/>
      <c r="AC10" s="141"/>
      <c r="AD10" s="142" t="s">
        <v>105</v>
      </c>
      <c r="AE10" s="138" t="s">
        <v>106</v>
      </c>
      <c r="AF10" s="139" t="s">
        <v>104</v>
      </c>
      <c r="AG10" s="140"/>
      <c r="AH10" s="141"/>
      <c r="AI10" s="142" t="s">
        <v>105</v>
      </c>
      <c r="AJ10" s="138" t="s">
        <v>106</v>
      </c>
      <c r="AK10" s="111"/>
      <c r="AL10" s="111"/>
      <c r="AM10" s="133"/>
      <c r="AO10" s="101"/>
      <c r="AP10" s="101"/>
      <c r="AQ10" s="101"/>
      <c r="AR10" s="101"/>
      <c r="AS10" s="101"/>
      <c r="AT10" s="101"/>
      <c r="AU10" s="101"/>
      <c r="AV10" s="101"/>
    </row>
    <row r="11" spans="2:48" ht="27" customHeight="1" thickBot="1" x14ac:dyDescent="0.6">
      <c r="B11" s="220"/>
      <c r="C11" s="134"/>
      <c r="D11" s="134"/>
      <c r="E11" s="135" cm="1">
        <f t="array" ref="E11">SUMPRODUCT((E17:E66&lt;&gt;"")*1)</f>
        <v>0</v>
      </c>
      <c r="F11" s="134"/>
      <c r="G11" s="134"/>
      <c r="H11" s="135" cm="1">
        <f t="array" ref="H11">SUMPRODUCT((H17:H66&lt;&gt;"")*1)</f>
        <v>0</v>
      </c>
      <c r="I11" s="135">
        <f>COUNTA(I17:I66)</f>
        <v>0</v>
      </c>
      <c r="J11" s="143"/>
      <c r="K11" s="144"/>
      <c r="L11" s="135">
        <f>COUNTA(L17:L66)</f>
        <v>0</v>
      </c>
      <c r="M11" s="145" t="str">
        <f>IF(COUNTIF(E11:L11,E11)=4,"入力OK","未入力あり")</f>
        <v>入力OK</v>
      </c>
      <c r="N11" s="206"/>
      <c r="O11" s="87"/>
      <c r="P11" s="87"/>
      <c r="Q11" s="146">
        <f>COUNTA(Q17:Q66)</f>
        <v>0</v>
      </c>
      <c r="R11" s="147"/>
      <c r="S11" s="148"/>
      <c r="T11" s="149">
        <f>COUNTA(T17:T66)</f>
        <v>0</v>
      </c>
      <c r="U11" s="145" t="str">
        <f>IF(COUNTIF(Q11:T11,Q11)=2,"入力OK","未入力あり")</f>
        <v>入力OK</v>
      </c>
      <c r="V11" s="146">
        <f>COUNTA(V17:V66)</f>
        <v>0</v>
      </c>
      <c r="W11" s="147"/>
      <c r="X11" s="148"/>
      <c r="Y11" s="149">
        <f>COUNTA(Y17:Y66)</f>
        <v>0</v>
      </c>
      <c r="Z11" s="145" t="str">
        <f>IF(COUNTIF(V11:Y11,V11)=2,"入力OK","未入力あり")</f>
        <v>入力OK</v>
      </c>
      <c r="AA11" s="146">
        <f>COUNTA(AA17:AA66)</f>
        <v>0</v>
      </c>
      <c r="AB11" s="147"/>
      <c r="AC11" s="148"/>
      <c r="AD11" s="149">
        <f>COUNTA(AD17:AD66)</f>
        <v>0</v>
      </c>
      <c r="AE11" s="145" t="str">
        <f>IF(COUNTIF(AA11:AD11,AA11)=2,"入力OK","未入力あり")</f>
        <v>入力OK</v>
      </c>
      <c r="AF11" s="146">
        <f>COUNTA(AF17:AF66)</f>
        <v>0</v>
      </c>
      <c r="AG11" s="147"/>
      <c r="AH11" s="148"/>
      <c r="AI11" s="149">
        <f>COUNTA(AI17:AI66)</f>
        <v>0</v>
      </c>
      <c r="AJ11" s="145" t="str">
        <f>IF(COUNTIF(AF11:AI11,AF11)=2,"入力OK","未入力あり")</f>
        <v>入力OK</v>
      </c>
      <c r="AK11" s="111"/>
      <c r="AL11" s="111"/>
      <c r="AM11" s="133"/>
      <c r="AO11" s="101"/>
      <c r="AP11" s="101"/>
      <c r="AQ11" s="101"/>
      <c r="AR11" s="101"/>
      <c r="AS11" s="101"/>
      <c r="AT11" s="101"/>
      <c r="AU11" s="101"/>
      <c r="AV11" s="101"/>
    </row>
    <row r="12" spans="2:48" ht="18" customHeight="1" thickBot="1" x14ac:dyDescent="0.6">
      <c r="Q12" s="83"/>
      <c r="R12" s="83"/>
      <c r="AO12" s="101"/>
      <c r="AP12" s="101"/>
      <c r="AQ12" s="101"/>
      <c r="AR12" s="101"/>
      <c r="AS12" s="101"/>
      <c r="AT12" s="101">
        <v>13</v>
      </c>
      <c r="AU12" s="101" t="s">
        <v>67</v>
      </c>
      <c r="AV12" s="101" t="s">
        <v>72</v>
      </c>
    </row>
    <row r="13" spans="2:48" x14ac:dyDescent="0.55000000000000004">
      <c r="B13" s="197" t="s">
        <v>0</v>
      </c>
      <c r="C13" s="207" t="s">
        <v>107</v>
      </c>
      <c r="D13" s="193" t="s">
        <v>109</v>
      </c>
      <c r="E13" s="200" t="s">
        <v>115</v>
      </c>
      <c r="F13" s="211" t="s">
        <v>113</v>
      </c>
      <c r="G13" s="214" t="s">
        <v>114</v>
      </c>
      <c r="H13" s="203" t="s">
        <v>116</v>
      </c>
      <c r="I13" s="197" t="s">
        <v>1</v>
      </c>
      <c r="J13" s="197" t="s">
        <v>2</v>
      </c>
      <c r="K13" s="197" t="s">
        <v>25</v>
      </c>
      <c r="L13" s="217" t="s">
        <v>3</v>
      </c>
      <c r="M13" s="194" t="s">
        <v>11</v>
      </c>
      <c r="N13" s="197" t="s">
        <v>77</v>
      </c>
      <c r="O13" s="194" t="s">
        <v>10</v>
      </c>
      <c r="P13" s="194" t="s">
        <v>86</v>
      </c>
      <c r="Q13" s="191" t="s">
        <v>57</v>
      </c>
      <c r="R13" s="192"/>
      <c r="S13" s="192"/>
      <c r="T13" s="192"/>
      <c r="U13" s="193"/>
      <c r="V13" s="191" t="s">
        <v>58</v>
      </c>
      <c r="W13" s="192"/>
      <c r="X13" s="192"/>
      <c r="Y13" s="192"/>
      <c r="Z13" s="193"/>
      <c r="AA13" s="191" t="s">
        <v>13</v>
      </c>
      <c r="AB13" s="192"/>
      <c r="AC13" s="192"/>
      <c r="AD13" s="192"/>
      <c r="AE13" s="193"/>
      <c r="AF13" s="191" t="s">
        <v>14</v>
      </c>
      <c r="AG13" s="192"/>
      <c r="AH13" s="192"/>
      <c r="AI13" s="192"/>
      <c r="AJ13" s="192"/>
      <c r="AK13" s="183" t="s">
        <v>53</v>
      </c>
      <c r="AL13" s="184"/>
      <c r="AM13" s="185"/>
      <c r="AN13" s="179" t="s">
        <v>89</v>
      </c>
      <c r="AO13" s="101"/>
      <c r="AP13" s="101"/>
      <c r="AQ13" s="101"/>
      <c r="AR13" s="101"/>
      <c r="AS13" s="101"/>
      <c r="AT13" s="101">
        <v>14</v>
      </c>
      <c r="AU13" s="101" t="s">
        <v>91</v>
      </c>
      <c r="AV13" s="101" t="s">
        <v>41</v>
      </c>
    </row>
    <row r="14" spans="2:48" x14ac:dyDescent="0.55000000000000004">
      <c r="B14" s="195"/>
      <c r="C14" s="208"/>
      <c r="D14" s="172"/>
      <c r="E14" s="201"/>
      <c r="F14" s="212"/>
      <c r="G14" s="215"/>
      <c r="H14" s="204"/>
      <c r="I14" s="195"/>
      <c r="J14" s="195"/>
      <c r="K14" s="195"/>
      <c r="L14" s="201"/>
      <c r="M14" s="198"/>
      <c r="N14" s="195"/>
      <c r="O14" s="195"/>
      <c r="P14" s="198"/>
      <c r="Q14" s="181" t="s">
        <v>31</v>
      </c>
      <c r="R14" s="189" t="s">
        <v>6</v>
      </c>
      <c r="S14" s="170" t="s">
        <v>87</v>
      </c>
      <c r="T14" s="171"/>
      <c r="U14" s="172"/>
      <c r="V14" s="181" t="s">
        <v>5</v>
      </c>
      <c r="W14" s="189" t="s">
        <v>6</v>
      </c>
      <c r="X14" s="170" t="s">
        <v>87</v>
      </c>
      <c r="Y14" s="171"/>
      <c r="Z14" s="172"/>
      <c r="AA14" s="181" t="s">
        <v>5</v>
      </c>
      <c r="AB14" s="189" t="s">
        <v>6</v>
      </c>
      <c r="AC14" s="170" t="s">
        <v>87</v>
      </c>
      <c r="AD14" s="171"/>
      <c r="AE14" s="172"/>
      <c r="AF14" s="181" t="s">
        <v>5</v>
      </c>
      <c r="AG14" s="189" t="s">
        <v>6</v>
      </c>
      <c r="AH14" s="170" t="s">
        <v>87</v>
      </c>
      <c r="AI14" s="171"/>
      <c r="AJ14" s="171"/>
      <c r="AK14" s="186"/>
      <c r="AL14" s="187"/>
      <c r="AM14" s="188"/>
      <c r="AN14" s="180"/>
      <c r="AO14" s="101"/>
      <c r="AP14" s="101"/>
      <c r="AQ14" s="101"/>
      <c r="AR14" s="101"/>
      <c r="AS14" s="101"/>
      <c r="AT14" s="101">
        <v>15</v>
      </c>
      <c r="AU14" s="101" t="s">
        <v>92</v>
      </c>
      <c r="AV14" s="101" t="s">
        <v>41</v>
      </c>
    </row>
    <row r="15" spans="2:48" ht="18.5" thickBot="1" x14ac:dyDescent="0.6">
      <c r="B15" s="196"/>
      <c r="C15" s="209"/>
      <c r="D15" s="210"/>
      <c r="E15" s="202"/>
      <c r="F15" s="213"/>
      <c r="G15" s="216"/>
      <c r="H15" s="205"/>
      <c r="I15" s="196"/>
      <c r="J15" s="196"/>
      <c r="K15" s="196"/>
      <c r="L15" s="202"/>
      <c r="M15" s="199"/>
      <c r="N15" s="196"/>
      <c r="O15" s="196"/>
      <c r="P15" s="199"/>
      <c r="Q15" s="182"/>
      <c r="R15" s="190"/>
      <c r="S15" s="11" t="s">
        <v>85</v>
      </c>
      <c r="T15" s="11" t="s">
        <v>8</v>
      </c>
      <c r="U15" s="13" t="s">
        <v>9</v>
      </c>
      <c r="V15" s="182"/>
      <c r="W15" s="190"/>
      <c r="X15" s="11" t="s">
        <v>7</v>
      </c>
      <c r="Y15" s="11" t="s">
        <v>8</v>
      </c>
      <c r="Z15" s="13" t="s">
        <v>9</v>
      </c>
      <c r="AA15" s="182"/>
      <c r="AB15" s="190"/>
      <c r="AC15" s="11" t="s">
        <v>7</v>
      </c>
      <c r="AD15" s="11" t="s">
        <v>8</v>
      </c>
      <c r="AE15" s="13" t="s">
        <v>9</v>
      </c>
      <c r="AF15" s="182"/>
      <c r="AG15" s="190"/>
      <c r="AH15" s="11" t="s">
        <v>7</v>
      </c>
      <c r="AI15" s="11" t="s">
        <v>8</v>
      </c>
      <c r="AJ15" s="12" t="s">
        <v>9</v>
      </c>
      <c r="AK15" s="81" t="s">
        <v>46</v>
      </c>
      <c r="AL15" s="11" t="s">
        <v>51</v>
      </c>
      <c r="AM15" s="13" t="s">
        <v>47</v>
      </c>
      <c r="AN15" s="180"/>
      <c r="AO15" s="102" t="s">
        <v>59</v>
      </c>
      <c r="AP15" s="101" t="s">
        <v>76</v>
      </c>
      <c r="AQ15" s="101"/>
      <c r="AR15" s="101"/>
      <c r="AS15" s="101"/>
      <c r="AT15" s="101">
        <v>16</v>
      </c>
      <c r="AU15" s="101" t="s">
        <v>93</v>
      </c>
      <c r="AV15" s="101" t="s">
        <v>42</v>
      </c>
    </row>
    <row r="16" spans="2:48" x14ac:dyDescent="0.55000000000000004">
      <c r="B16" s="67" t="s">
        <v>15</v>
      </c>
      <c r="C16" s="116" t="s">
        <v>108</v>
      </c>
      <c r="D16" s="114" t="s">
        <v>110</v>
      </c>
      <c r="E16" s="79" t="s">
        <v>19</v>
      </c>
      <c r="F16" s="116" t="s">
        <v>112</v>
      </c>
      <c r="G16" s="114" t="s">
        <v>111</v>
      </c>
      <c r="H16" s="79" t="s">
        <v>81</v>
      </c>
      <c r="I16" s="33">
        <v>40273</v>
      </c>
      <c r="J16" s="6" t="s">
        <v>23</v>
      </c>
      <c r="K16" s="6" t="s">
        <v>22</v>
      </c>
      <c r="L16" s="6" t="s">
        <v>21</v>
      </c>
      <c r="M16" s="100" t="s">
        <v>20</v>
      </c>
      <c r="N16" s="100" t="s">
        <v>82</v>
      </c>
      <c r="O16" s="100" t="s">
        <v>24</v>
      </c>
      <c r="P16" s="100" t="s">
        <v>83</v>
      </c>
      <c r="Q16" s="7" t="s">
        <v>26</v>
      </c>
      <c r="R16" s="28">
        <v>50</v>
      </c>
      <c r="S16" s="29"/>
      <c r="T16" s="29" t="s">
        <v>29</v>
      </c>
      <c r="U16" s="30" t="s">
        <v>30</v>
      </c>
      <c r="V16" s="32" t="s">
        <v>27</v>
      </c>
      <c r="W16" s="28">
        <v>50</v>
      </c>
      <c r="X16" s="29" t="s">
        <v>16</v>
      </c>
      <c r="Y16" s="29" t="s">
        <v>28</v>
      </c>
      <c r="Z16" s="30">
        <v>30</v>
      </c>
      <c r="AA16" s="7" t="s">
        <v>34</v>
      </c>
      <c r="AB16" s="28">
        <v>50</v>
      </c>
      <c r="AC16" s="29"/>
      <c r="AD16" s="29" t="s">
        <v>32</v>
      </c>
      <c r="AE16" s="30" t="s">
        <v>33</v>
      </c>
      <c r="AF16" s="32"/>
      <c r="AG16" s="28">
        <v>50</v>
      </c>
      <c r="AH16" s="29"/>
      <c r="AI16" s="29"/>
      <c r="AJ16" s="30"/>
      <c r="AK16" s="30">
        <v>3</v>
      </c>
      <c r="AL16" s="77" t="str" cm="1">
        <f t="array" ref="AL16">_xlfn.IFS(J16="小学生","600",J16="中学生","700",J16="高校生","1200",J16="一般","1500")</f>
        <v>1500</v>
      </c>
      <c r="AM16" s="77">
        <f>AK16*AL16*AQ16</f>
        <v>4500</v>
      </c>
      <c r="AN16" s="64"/>
      <c r="AO16" s="101">
        <f>DATEDIF(I16,DATE(2026,4,1),"Y")</f>
        <v>15</v>
      </c>
      <c r="AP16" s="101">
        <f>DATEDIF(I16,DATE(2024,9,16),"Y")</f>
        <v>14</v>
      </c>
      <c r="AQ16" s="101" t="str">
        <f t="shared" ref="AQ16:AQ47" si="0">IF(ISTEXT(AN16),"0","1")</f>
        <v>1</v>
      </c>
      <c r="AR16" s="101"/>
      <c r="AS16" s="101"/>
      <c r="AT16" s="101">
        <v>17</v>
      </c>
      <c r="AU16" s="101" t="s">
        <v>94</v>
      </c>
      <c r="AV16" s="101" t="s">
        <v>42</v>
      </c>
    </row>
    <row r="17" spans="2:48" ht="30" customHeight="1" x14ac:dyDescent="0.55000000000000004">
      <c r="B17" s="68">
        <v>1</v>
      </c>
      <c r="C17" s="119"/>
      <c r="D17" s="120"/>
      <c r="E17" s="125" t="str">
        <f>IF(C17="","",C17&amp;"　"&amp;D17)</f>
        <v/>
      </c>
      <c r="F17" s="119"/>
      <c r="G17" s="120"/>
      <c r="H17" s="125" t="str">
        <f>IF(F17="","",F17&amp;"　"&amp;G17)</f>
        <v/>
      </c>
      <c r="I17" s="36"/>
      <c r="J17" s="93" t="e">
        <f t="shared" ref="J17:J48" si="1">VLOOKUP(K17,AU$2:AV$20,2,FALSE)</f>
        <v>#N/A</v>
      </c>
      <c r="K17" s="34">
        <f t="shared" ref="K17:K48" si="2">VLOOKUP(AO17,AT$2:AU$20,2,TRUE)</f>
        <v>0</v>
      </c>
      <c r="L17" s="37"/>
      <c r="M17" s="80"/>
      <c r="N17" s="80"/>
      <c r="O17" s="80"/>
      <c r="P17" s="80"/>
      <c r="Q17" s="39"/>
      <c r="R17" s="24">
        <v>50</v>
      </c>
      <c r="S17" s="41"/>
      <c r="T17" s="41"/>
      <c r="U17" s="42"/>
      <c r="V17" s="39"/>
      <c r="W17" s="24">
        <v>50</v>
      </c>
      <c r="X17" s="41"/>
      <c r="Y17" s="41"/>
      <c r="Z17" s="42"/>
      <c r="AA17" s="39"/>
      <c r="AB17" s="24">
        <v>50</v>
      </c>
      <c r="AC17" s="41"/>
      <c r="AD17" s="41"/>
      <c r="AE17" s="42"/>
      <c r="AF17" s="39"/>
      <c r="AG17" s="24">
        <v>50</v>
      </c>
      <c r="AH17" s="41"/>
      <c r="AI17" s="41"/>
      <c r="AJ17" s="42"/>
      <c r="AK17" s="90">
        <f>COUNTA(Q17,V17,AA17,AF17)</f>
        <v>0</v>
      </c>
      <c r="AL17" s="96" t="e" cm="1">
        <f t="array" ref="AL17">_xlfn.IFS(J17="","0",J17="小学生","600",J17="中学生","700",J17="高校生","1200",J17="一般","1500")</f>
        <v>#N/A</v>
      </c>
      <c r="AM17" s="96" t="e">
        <f>AK17*AL17*AQ17</f>
        <v>#N/A</v>
      </c>
      <c r="AN17" s="66"/>
      <c r="AO17" s="101">
        <f>DATEDIF(I17,DATE(2026,4,1),"Y")</f>
        <v>126</v>
      </c>
      <c r="AP17" s="101">
        <f t="shared" ref="AP17:AP66" si="3">DATEDIF(I17,DATE(2024,9,16),"Y")</f>
        <v>124</v>
      </c>
      <c r="AQ17" s="101" t="str">
        <f>IF(ISTEXT(AN17),"0","1")</f>
        <v>1</v>
      </c>
      <c r="AR17" s="101"/>
      <c r="AS17" s="101"/>
      <c r="AT17" s="101">
        <v>18</v>
      </c>
      <c r="AU17" s="101" t="s">
        <v>68</v>
      </c>
      <c r="AV17" s="101" t="s">
        <v>73</v>
      </c>
    </row>
    <row r="18" spans="2:48" ht="30" customHeight="1" x14ac:dyDescent="0.55000000000000004">
      <c r="B18" s="69">
        <v>2</v>
      </c>
      <c r="C18" s="121"/>
      <c r="D18" s="122"/>
      <c r="E18" s="126" t="str">
        <f t="shared" ref="E18:E66" si="4">IF(C18="","",C18&amp;"　"&amp;D18)</f>
        <v/>
      </c>
      <c r="F18" s="117"/>
      <c r="G18" s="115"/>
      <c r="H18" s="129" t="str">
        <f t="shared" ref="H18:H66" si="5">IF(F18="","",F18&amp;"　"&amp;G18)</f>
        <v/>
      </c>
      <c r="I18" s="75"/>
      <c r="J18" s="94" t="e">
        <f t="shared" si="1"/>
        <v>#N/A</v>
      </c>
      <c r="K18" s="35">
        <f t="shared" si="2"/>
        <v>0</v>
      </c>
      <c r="L18" s="38"/>
      <c r="M18" s="155">
        <f>M17</f>
        <v>0</v>
      </c>
      <c r="N18" s="156">
        <f t="shared" ref="N18:P19" si="6">N17</f>
        <v>0</v>
      </c>
      <c r="O18" s="157">
        <f t="shared" si="6"/>
        <v>0</v>
      </c>
      <c r="P18" s="156">
        <f t="shared" si="6"/>
        <v>0</v>
      </c>
      <c r="Q18" s="40"/>
      <c r="R18" s="25">
        <v>50</v>
      </c>
      <c r="S18" s="43"/>
      <c r="T18" s="43"/>
      <c r="U18" s="21"/>
      <c r="V18" s="40"/>
      <c r="W18" s="25">
        <v>50</v>
      </c>
      <c r="X18" s="43"/>
      <c r="Y18" s="43"/>
      <c r="Z18" s="21"/>
      <c r="AA18" s="40"/>
      <c r="AB18" s="25">
        <v>50</v>
      </c>
      <c r="AC18" s="43"/>
      <c r="AD18" s="43"/>
      <c r="AE18" s="21"/>
      <c r="AF18" s="40"/>
      <c r="AG18" s="25">
        <v>50</v>
      </c>
      <c r="AH18" s="43"/>
      <c r="AI18" s="43"/>
      <c r="AJ18" s="21"/>
      <c r="AK18" s="89">
        <f t="shared" ref="AK18:AK61" si="7">COUNTA(Q18,V18,AA18,AF18)</f>
        <v>0</v>
      </c>
      <c r="AL18" s="97" t="e" cm="1">
        <f t="array" ref="AL18">_xlfn.IFS(J18="","0",J18="小学生","600",J18="中学生","700",J18="高校生","1200",J18="一般","1500")</f>
        <v>#N/A</v>
      </c>
      <c r="AM18" s="97" t="e">
        <f t="shared" ref="AM18:AM66" si="8">AK18*AL18*AQ18</f>
        <v>#N/A</v>
      </c>
      <c r="AN18" s="66"/>
      <c r="AO18" s="101">
        <f>DATEDIF(I18,DATE(2026,4,1),"Y")</f>
        <v>126</v>
      </c>
      <c r="AP18" s="101">
        <f t="shared" si="3"/>
        <v>124</v>
      </c>
      <c r="AQ18" s="101" t="str">
        <f>IF(ISTEXT(AN18),"0","1")</f>
        <v>1</v>
      </c>
      <c r="AR18" s="101"/>
      <c r="AS18" s="101"/>
      <c r="AT18" s="101">
        <v>19</v>
      </c>
      <c r="AU18" s="101" t="s">
        <v>69</v>
      </c>
      <c r="AV18" s="101" t="s">
        <v>75</v>
      </c>
    </row>
    <row r="19" spans="2:48" ht="30" customHeight="1" x14ac:dyDescent="0.55000000000000004">
      <c r="B19" s="68">
        <v>3</v>
      </c>
      <c r="C19" s="119"/>
      <c r="D19" s="120"/>
      <c r="E19" s="127" t="str">
        <f t="shared" si="4"/>
        <v/>
      </c>
      <c r="F19" s="119"/>
      <c r="G19" s="120"/>
      <c r="H19" s="127" t="str">
        <f t="shared" si="5"/>
        <v/>
      </c>
      <c r="I19" s="36"/>
      <c r="J19" s="93" t="e">
        <f t="shared" si="1"/>
        <v>#N/A</v>
      </c>
      <c r="K19" s="34">
        <f t="shared" si="2"/>
        <v>0</v>
      </c>
      <c r="L19" s="37"/>
      <c r="M19" s="80">
        <f>M18</f>
        <v>0</v>
      </c>
      <c r="N19" s="80">
        <f t="shared" si="6"/>
        <v>0</v>
      </c>
      <c r="O19" s="158">
        <f t="shared" si="6"/>
        <v>0</v>
      </c>
      <c r="P19" s="80">
        <f t="shared" si="6"/>
        <v>0</v>
      </c>
      <c r="Q19" s="39"/>
      <c r="R19" s="24">
        <v>50</v>
      </c>
      <c r="S19" s="41"/>
      <c r="T19" s="41"/>
      <c r="U19" s="42"/>
      <c r="V19" s="39"/>
      <c r="W19" s="24">
        <v>50</v>
      </c>
      <c r="X19" s="41"/>
      <c r="Y19" s="41"/>
      <c r="Z19" s="42"/>
      <c r="AA19" s="39"/>
      <c r="AB19" s="24">
        <v>50</v>
      </c>
      <c r="AC19" s="41"/>
      <c r="AD19" s="41"/>
      <c r="AE19" s="42"/>
      <c r="AF19" s="39"/>
      <c r="AG19" s="24">
        <v>50</v>
      </c>
      <c r="AH19" s="41"/>
      <c r="AI19" s="49"/>
      <c r="AJ19" s="42"/>
      <c r="AK19" s="90">
        <f t="shared" si="7"/>
        <v>0</v>
      </c>
      <c r="AL19" s="96" t="e" cm="1">
        <f t="array" ref="AL19">_xlfn.IFS(J19="","0",J19="小学生","600",J19="中学生","700",J19="高校生","1200",J19="一般","1500")</f>
        <v>#N/A</v>
      </c>
      <c r="AM19" s="96" t="e">
        <f t="shared" si="8"/>
        <v>#N/A</v>
      </c>
      <c r="AN19" s="66"/>
      <c r="AO19" s="101">
        <f t="shared" ref="AO19:AO66" si="9">DATEDIF(I19,DATE(2026,4,1),"Y")</f>
        <v>126</v>
      </c>
      <c r="AP19" s="101">
        <f t="shared" si="3"/>
        <v>124</v>
      </c>
      <c r="AQ19" s="101" t="str">
        <f t="shared" si="0"/>
        <v>1</v>
      </c>
      <c r="AR19" s="101"/>
      <c r="AS19" s="101"/>
      <c r="AT19" s="101">
        <v>50</v>
      </c>
      <c r="AU19" s="101" t="s">
        <v>70</v>
      </c>
      <c r="AV19" s="101" t="s">
        <v>75</v>
      </c>
    </row>
    <row r="20" spans="2:48" ht="30" customHeight="1" x14ac:dyDescent="0.55000000000000004">
      <c r="B20" s="69">
        <v>4</v>
      </c>
      <c r="C20" s="121"/>
      <c r="D20" s="122"/>
      <c r="E20" s="126" t="str">
        <f t="shared" si="4"/>
        <v/>
      </c>
      <c r="F20" s="121"/>
      <c r="G20" s="122"/>
      <c r="H20" s="129" t="str">
        <f t="shared" si="5"/>
        <v/>
      </c>
      <c r="I20" s="75"/>
      <c r="J20" s="94" t="e">
        <f t="shared" si="1"/>
        <v>#N/A</v>
      </c>
      <c r="K20" s="35">
        <f t="shared" si="2"/>
        <v>0</v>
      </c>
      <c r="L20" s="38"/>
      <c r="M20" s="155">
        <f>M19</f>
        <v>0</v>
      </c>
      <c r="N20" s="156">
        <f t="shared" ref="N20:N66" si="10">N19</f>
        <v>0</v>
      </c>
      <c r="O20" s="157">
        <f t="shared" ref="O20:O66" si="11">O19</f>
        <v>0</v>
      </c>
      <c r="P20" s="156">
        <f t="shared" ref="P20:P66" si="12">P19</f>
        <v>0</v>
      </c>
      <c r="Q20" s="40"/>
      <c r="R20" s="25">
        <v>50</v>
      </c>
      <c r="S20" s="43"/>
      <c r="T20" s="43"/>
      <c r="U20" s="21"/>
      <c r="V20" s="40"/>
      <c r="W20" s="25">
        <v>50</v>
      </c>
      <c r="X20" s="43"/>
      <c r="Y20" s="43"/>
      <c r="Z20" s="21"/>
      <c r="AA20" s="40"/>
      <c r="AB20" s="25">
        <v>50</v>
      </c>
      <c r="AC20" s="43"/>
      <c r="AD20" s="43"/>
      <c r="AE20" s="1"/>
      <c r="AF20" s="40"/>
      <c r="AG20" s="25">
        <v>50</v>
      </c>
      <c r="AH20" s="43"/>
      <c r="AI20" s="43"/>
      <c r="AJ20" s="21"/>
      <c r="AK20" s="89">
        <f t="shared" si="7"/>
        <v>0</v>
      </c>
      <c r="AL20" s="97" t="e" cm="1">
        <f t="array" ref="AL20">_xlfn.IFS(J20="","0",J20="小学生","600",J20="中学生","700",J20="高校生","1200",J20="一般","1500")</f>
        <v>#N/A</v>
      </c>
      <c r="AM20" s="97" t="e">
        <f t="shared" si="8"/>
        <v>#N/A</v>
      </c>
      <c r="AN20" s="66"/>
      <c r="AO20" s="101">
        <f t="shared" si="9"/>
        <v>126</v>
      </c>
      <c r="AP20" s="101">
        <f t="shared" si="3"/>
        <v>124</v>
      </c>
      <c r="AQ20" s="101" t="str">
        <f t="shared" si="0"/>
        <v>1</v>
      </c>
      <c r="AR20" s="101"/>
      <c r="AS20" s="101"/>
      <c r="AT20" s="101">
        <v>100</v>
      </c>
      <c r="AU20" s="101"/>
      <c r="AV20" s="101"/>
    </row>
    <row r="21" spans="2:48" ht="30" customHeight="1" x14ac:dyDescent="0.55000000000000004">
      <c r="B21" s="68">
        <v>5</v>
      </c>
      <c r="C21" s="119"/>
      <c r="D21" s="120"/>
      <c r="E21" s="127" t="str">
        <f t="shared" si="4"/>
        <v/>
      </c>
      <c r="F21" s="119"/>
      <c r="G21" s="120"/>
      <c r="H21" s="127" t="str">
        <f t="shared" si="5"/>
        <v/>
      </c>
      <c r="I21" s="36"/>
      <c r="J21" s="93" t="e">
        <f t="shared" si="1"/>
        <v>#N/A</v>
      </c>
      <c r="K21" s="34">
        <f t="shared" si="2"/>
        <v>0</v>
      </c>
      <c r="L21" s="37"/>
      <c r="M21" s="80">
        <f>M20</f>
        <v>0</v>
      </c>
      <c r="N21" s="80">
        <f t="shared" si="10"/>
        <v>0</v>
      </c>
      <c r="O21" s="158">
        <f t="shared" si="11"/>
        <v>0</v>
      </c>
      <c r="P21" s="80">
        <f t="shared" si="12"/>
        <v>0</v>
      </c>
      <c r="Q21" s="39"/>
      <c r="R21" s="24">
        <v>50</v>
      </c>
      <c r="S21" s="41"/>
      <c r="T21" s="41"/>
      <c r="U21" s="42"/>
      <c r="V21" s="39"/>
      <c r="W21" s="24">
        <v>50</v>
      </c>
      <c r="X21" s="41"/>
      <c r="Y21" s="41"/>
      <c r="Z21" s="42"/>
      <c r="AA21" s="39"/>
      <c r="AB21" s="24">
        <v>50</v>
      </c>
      <c r="AC21" s="41"/>
      <c r="AD21" s="41"/>
      <c r="AE21" s="42"/>
      <c r="AF21" s="39"/>
      <c r="AG21" s="24">
        <v>50</v>
      </c>
      <c r="AH21" s="41"/>
      <c r="AI21" s="41"/>
      <c r="AJ21" s="42"/>
      <c r="AK21" s="90">
        <f t="shared" si="7"/>
        <v>0</v>
      </c>
      <c r="AL21" s="96" t="e" cm="1">
        <f t="array" ref="AL21">_xlfn.IFS(J21="","0",J21="小学生","600",J21="中学生","700",J21="高校生","1200",J21="一般","1500")</f>
        <v>#N/A</v>
      </c>
      <c r="AM21" s="96" t="e">
        <f t="shared" si="8"/>
        <v>#N/A</v>
      </c>
      <c r="AN21" s="66"/>
      <c r="AO21" s="101">
        <f t="shared" si="9"/>
        <v>126</v>
      </c>
      <c r="AP21" s="101">
        <f t="shared" si="3"/>
        <v>124</v>
      </c>
      <c r="AQ21" s="101" t="str">
        <f t="shared" si="0"/>
        <v>1</v>
      </c>
      <c r="AR21" s="101"/>
      <c r="AS21" s="101"/>
      <c r="AT21" s="101"/>
      <c r="AU21" s="101"/>
      <c r="AV21" s="101"/>
    </row>
    <row r="22" spans="2:48" ht="30" customHeight="1" x14ac:dyDescent="0.55000000000000004">
      <c r="B22" s="69">
        <v>6</v>
      </c>
      <c r="C22" s="121"/>
      <c r="D22" s="122"/>
      <c r="E22" s="126" t="str">
        <f t="shared" si="4"/>
        <v/>
      </c>
      <c r="F22" s="121"/>
      <c r="G22" s="122"/>
      <c r="H22" s="129" t="str">
        <f t="shared" si="5"/>
        <v/>
      </c>
      <c r="I22" s="75"/>
      <c r="J22" s="94" t="e">
        <f t="shared" si="1"/>
        <v>#N/A</v>
      </c>
      <c r="K22" s="35">
        <f t="shared" si="2"/>
        <v>0</v>
      </c>
      <c r="L22" s="38"/>
      <c r="M22" s="155">
        <f t="shared" ref="M22:M66" si="13">M21</f>
        <v>0</v>
      </c>
      <c r="N22" s="156">
        <f t="shared" si="10"/>
        <v>0</v>
      </c>
      <c r="O22" s="157">
        <f t="shared" si="11"/>
        <v>0</v>
      </c>
      <c r="P22" s="156">
        <f t="shared" si="12"/>
        <v>0</v>
      </c>
      <c r="Q22" s="40"/>
      <c r="R22" s="25">
        <v>50</v>
      </c>
      <c r="S22" s="43"/>
      <c r="T22" s="43"/>
      <c r="U22" s="21"/>
      <c r="V22" s="40"/>
      <c r="W22" s="25">
        <v>50</v>
      </c>
      <c r="X22" s="43"/>
      <c r="Y22" s="43"/>
      <c r="Z22" s="21"/>
      <c r="AA22" s="40"/>
      <c r="AB22" s="25">
        <v>50</v>
      </c>
      <c r="AC22" s="43"/>
      <c r="AD22" s="43"/>
      <c r="AE22" s="21"/>
      <c r="AF22" s="40"/>
      <c r="AG22" s="25">
        <v>50</v>
      </c>
      <c r="AH22" s="43"/>
      <c r="AI22" s="43"/>
      <c r="AJ22" s="21"/>
      <c r="AK22" s="89">
        <f t="shared" si="7"/>
        <v>0</v>
      </c>
      <c r="AL22" s="97" t="e" cm="1">
        <f t="array" ref="AL22">_xlfn.IFS(J22="","0",J22="小学生","600",J22="中学生","700",J22="高校生","1200",J22="一般","1500")</f>
        <v>#N/A</v>
      </c>
      <c r="AM22" s="97" t="e">
        <f t="shared" si="8"/>
        <v>#N/A</v>
      </c>
      <c r="AN22" s="66"/>
      <c r="AO22" s="101">
        <f t="shared" si="9"/>
        <v>126</v>
      </c>
      <c r="AP22" s="101">
        <f t="shared" si="3"/>
        <v>124</v>
      </c>
      <c r="AQ22" s="101" t="str">
        <f t="shared" si="0"/>
        <v>1</v>
      </c>
      <c r="AR22" s="101"/>
      <c r="AS22" s="101"/>
      <c r="AT22" s="101"/>
      <c r="AU22" s="101"/>
      <c r="AV22" s="101"/>
    </row>
    <row r="23" spans="2:48" ht="30" customHeight="1" x14ac:dyDescent="0.55000000000000004">
      <c r="B23" s="68">
        <v>7</v>
      </c>
      <c r="C23" s="119"/>
      <c r="D23" s="120"/>
      <c r="E23" s="127" t="str">
        <f t="shared" si="4"/>
        <v/>
      </c>
      <c r="F23" s="119"/>
      <c r="G23" s="120"/>
      <c r="H23" s="127" t="str">
        <f t="shared" si="5"/>
        <v/>
      </c>
      <c r="I23" s="36"/>
      <c r="J23" s="93" t="e">
        <f t="shared" si="1"/>
        <v>#N/A</v>
      </c>
      <c r="K23" s="34">
        <f t="shared" si="2"/>
        <v>0</v>
      </c>
      <c r="L23" s="37"/>
      <c r="M23" s="80">
        <f t="shared" si="13"/>
        <v>0</v>
      </c>
      <c r="N23" s="80">
        <f t="shared" si="10"/>
        <v>0</v>
      </c>
      <c r="O23" s="158">
        <f t="shared" si="11"/>
        <v>0</v>
      </c>
      <c r="P23" s="80">
        <f t="shared" si="12"/>
        <v>0</v>
      </c>
      <c r="Q23" s="39"/>
      <c r="R23" s="24">
        <v>50</v>
      </c>
      <c r="S23" s="41"/>
      <c r="T23" s="41"/>
      <c r="U23" s="42"/>
      <c r="V23" s="39"/>
      <c r="W23" s="24">
        <v>50</v>
      </c>
      <c r="X23" s="41"/>
      <c r="Y23" s="41"/>
      <c r="Z23" s="42"/>
      <c r="AA23" s="39"/>
      <c r="AB23" s="24">
        <v>50</v>
      </c>
      <c r="AC23" s="41"/>
      <c r="AD23" s="41"/>
      <c r="AE23" s="42"/>
      <c r="AF23" s="39"/>
      <c r="AG23" s="24">
        <v>50</v>
      </c>
      <c r="AH23" s="41"/>
      <c r="AI23" s="41"/>
      <c r="AJ23" s="42"/>
      <c r="AK23" s="90">
        <f t="shared" si="7"/>
        <v>0</v>
      </c>
      <c r="AL23" s="96" t="e" cm="1">
        <f t="array" ref="AL23">_xlfn.IFS(J23="","0",J23="小学生","600",J23="中学生","700",J23="高校生","1200",J23="一般","1500")</f>
        <v>#N/A</v>
      </c>
      <c r="AM23" s="96" t="e">
        <f t="shared" si="8"/>
        <v>#N/A</v>
      </c>
      <c r="AN23" s="66"/>
      <c r="AO23" s="101">
        <f t="shared" si="9"/>
        <v>126</v>
      </c>
      <c r="AP23" s="101">
        <f t="shared" si="3"/>
        <v>124</v>
      </c>
      <c r="AQ23" s="101" t="str">
        <f t="shared" si="0"/>
        <v>1</v>
      </c>
      <c r="AR23" s="101"/>
      <c r="AS23" s="101"/>
      <c r="AT23" s="101"/>
      <c r="AU23" s="101"/>
      <c r="AV23" s="101"/>
    </row>
    <row r="24" spans="2:48" ht="30" customHeight="1" x14ac:dyDescent="0.55000000000000004">
      <c r="B24" s="69">
        <v>8</v>
      </c>
      <c r="C24" s="121"/>
      <c r="D24" s="122"/>
      <c r="E24" s="126" t="str">
        <f t="shared" si="4"/>
        <v/>
      </c>
      <c r="F24" s="121"/>
      <c r="G24" s="122"/>
      <c r="H24" s="129" t="str">
        <f t="shared" si="5"/>
        <v/>
      </c>
      <c r="I24" s="75"/>
      <c r="J24" s="94" t="e">
        <f t="shared" si="1"/>
        <v>#N/A</v>
      </c>
      <c r="K24" s="35">
        <f t="shared" si="2"/>
        <v>0</v>
      </c>
      <c r="L24" s="38"/>
      <c r="M24" s="155">
        <f t="shared" si="13"/>
        <v>0</v>
      </c>
      <c r="N24" s="156">
        <f t="shared" si="10"/>
        <v>0</v>
      </c>
      <c r="O24" s="157">
        <f t="shared" si="11"/>
        <v>0</v>
      </c>
      <c r="P24" s="156">
        <f t="shared" si="12"/>
        <v>0</v>
      </c>
      <c r="Q24" s="40"/>
      <c r="R24" s="25">
        <v>50</v>
      </c>
      <c r="S24" s="43"/>
      <c r="T24" s="43"/>
      <c r="U24" s="21"/>
      <c r="V24" s="40"/>
      <c r="W24" s="25">
        <v>50</v>
      </c>
      <c r="X24" s="43"/>
      <c r="Y24" s="43"/>
      <c r="Z24" s="21"/>
      <c r="AA24" s="40"/>
      <c r="AB24" s="25">
        <v>50</v>
      </c>
      <c r="AC24" s="43"/>
      <c r="AD24" s="43"/>
      <c r="AE24" s="21"/>
      <c r="AF24" s="40"/>
      <c r="AG24" s="25">
        <v>50</v>
      </c>
      <c r="AH24" s="43"/>
      <c r="AI24" s="43"/>
      <c r="AJ24" s="21"/>
      <c r="AK24" s="89">
        <f t="shared" si="7"/>
        <v>0</v>
      </c>
      <c r="AL24" s="97" t="e" cm="1">
        <f t="array" ref="AL24">_xlfn.IFS(J24="","0",J24="小学生","600",J24="中学生","700",J24="高校生","1200",J24="一般","1500")</f>
        <v>#N/A</v>
      </c>
      <c r="AM24" s="97" t="e">
        <f t="shared" si="8"/>
        <v>#N/A</v>
      </c>
      <c r="AN24" s="66"/>
      <c r="AO24" s="101">
        <f t="shared" si="9"/>
        <v>126</v>
      </c>
      <c r="AP24" s="101">
        <f t="shared" si="3"/>
        <v>124</v>
      </c>
      <c r="AQ24" s="101" t="str">
        <f t="shared" si="0"/>
        <v>1</v>
      </c>
      <c r="AR24" s="101"/>
      <c r="AS24" s="101"/>
      <c r="AT24" s="101"/>
      <c r="AU24" s="101"/>
      <c r="AV24" s="101"/>
    </row>
    <row r="25" spans="2:48" ht="30" customHeight="1" x14ac:dyDescent="0.55000000000000004">
      <c r="B25" s="68">
        <v>9</v>
      </c>
      <c r="C25" s="119"/>
      <c r="D25" s="120"/>
      <c r="E25" s="127" t="str">
        <f t="shared" si="4"/>
        <v/>
      </c>
      <c r="F25" s="119"/>
      <c r="G25" s="120"/>
      <c r="H25" s="127" t="str">
        <f t="shared" si="5"/>
        <v/>
      </c>
      <c r="I25" s="36"/>
      <c r="J25" s="93" t="e">
        <f t="shared" si="1"/>
        <v>#N/A</v>
      </c>
      <c r="K25" s="34">
        <f t="shared" si="2"/>
        <v>0</v>
      </c>
      <c r="L25" s="37"/>
      <c r="M25" s="80">
        <f t="shared" si="13"/>
        <v>0</v>
      </c>
      <c r="N25" s="80">
        <f t="shared" si="10"/>
        <v>0</v>
      </c>
      <c r="O25" s="158">
        <f t="shared" si="11"/>
        <v>0</v>
      </c>
      <c r="P25" s="80">
        <f t="shared" si="12"/>
        <v>0</v>
      </c>
      <c r="Q25" s="39"/>
      <c r="R25" s="24">
        <v>50</v>
      </c>
      <c r="S25" s="41"/>
      <c r="T25" s="41"/>
      <c r="U25" s="42"/>
      <c r="V25" s="39"/>
      <c r="W25" s="24">
        <v>50</v>
      </c>
      <c r="X25" s="41"/>
      <c r="Y25" s="41"/>
      <c r="Z25" s="42"/>
      <c r="AA25" s="39"/>
      <c r="AB25" s="24">
        <v>50</v>
      </c>
      <c r="AC25" s="41"/>
      <c r="AD25" s="41"/>
      <c r="AE25" s="42"/>
      <c r="AF25" s="39"/>
      <c r="AG25" s="24">
        <v>50</v>
      </c>
      <c r="AH25" s="41"/>
      <c r="AI25" s="41"/>
      <c r="AJ25" s="42"/>
      <c r="AK25" s="90">
        <f t="shared" si="7"/>
        <v>0</v>
      </c>
      <c r="AL25" s="96" t="e" cm="1">
        <f t="array" ref="AL25">_xlfn.IFS(J25="","0",J25="小学生","600",J25="中学生","700",J25="高校生","1200",J25="一般","1500")</f>
        <v>#N/A</v>
      </c>
      <c r="AM25" s="96" t="e">
        <f t="shared" si="8"/>
        <v>#N/A</v>
      </c>
      <c r="AN25" s="66"/>
      <c r="AO25" s="101">
        <f t="shared" si="9"/>
        <v>126</v>
      </c>
      <c r="AP25" s="101">
        <f t="shared" si="3"/>
        <v>124</v>
      </c>
      <c r="AQ25" s="101" t="str">
        <f t="shared" si="0"/>
        <v>1</v>
      </c>
      <c r="AR25" s="101"/>
      <c r="AS25" s="101"/>
      <c r="AT25" s="101"/>
      <c r="AU25" s="101"/>
      <c r="AV25" s="101"/>
    </row>
    <row r="26" spans="2:48" ht="30" customHeight="1" x14ac:dyDescent="0.55000000000000004">
      <c r="B26" s="69">
        <v>10</v>
      </c>
      <c r="C26" s="121"/>
      <c r="D26" s="122"/>
      <c r="E26" s="126" t="str">
        <f t="shared" si="4"/>
        <v/>
      </c>
      <c r="F26" s="121"/>
      <c r="G26" s="122"/>
      <c r="H26" s="129" t="str">
        <f t="shared" si="5"/>
        <v/>
      </c>
      <c r="I26" s="75"/>
      <c r="J26" s="94" t="e">
        <f t="shared" si="1"/>
        <v>#N/A</v>
      </c>
      <c r="K26" s="35">
        <f t="shared" si="2"/>
        <v>0</v>
      </c>
      <c r="L26" s="38"/>
      <c r="M26" s="155">
        <f>M25</f>
        <v>0</v>
      </c>
      <c r="N26" s="156">
        <f t="shared" si="10"/>
        <v>0</v>
      </c>
      <c r="O26" s="157">
        <f t="shared" si="11"/>
        <v>0</v>
      </c>
      <c r="P26" s="156">
        <f t="shared" si="12"/>
        <v>0</v>
      </c>
      <c r="Q26" s="40"/>
      <c r="R26" s="25">
        <v>50</v>
      </c>
      <c r="S26" s="43"/>
      <c r="T26" s="43"/>
      <c r="U26" s="21"/>
      <c r="V26" s="40"/>
      <c r="W26" s="25">
        <v>50</v>
      </c>
      <c r="X26" s="43"/>
      <c r="Y26" s="43"/>
      <c r="Z26" s="21"/>
      <c r="AA26" s="40"/>
      <c r="AB26" s="25">
        <v>50</v>
      </c>
      <c r="AC26" s="43"/>
      <c r="AD26" s="43"/>
      <c r="AE26" s="21"/>
      <c r="AF26" s="40"/>
      <c r="AG26" s="25">
        <v>50</v>
      </c>
      <c r="AH26" s="43"/>
      <c r="AI26" s="43"/>
      <c r="AJ26" s="21"/>
      <c r="AK26" s="89">
        <f t="shared" si="7"/>
        <v>0</v>
      </c>
      <c r="AL26" s="97" t="e" cm="1">
        <f t="array" ref="AL26">_xlfn.IFS(J26="","0",J26="小学生","600",J26="中学生","700",J26="高校生","1200",J26="一般","1500")</f>
        <v>#N/A</v>
      </c>
      <c r="AM26" s="97" t="e">
        <f t="shared" si="8"/>
        <v>#N/A</v>
      </c>
      <c r="AN26" s="66"/>
      <c r="AO26" s="101">
        <f t="shared" si="9"/>
        <v>126</v>
      </c>
      <c r="AP26" s="101">
        <f t="shared" si="3"/>
        <v>124</v>
      </c>
      <c r="AQ26" s="101" t="str">
        <f t="shared" si="0"/>
        <v>1</v>
      </c>
      <c r="AR26" s="101"/>
      <c r="AS26" s="101"/>
      <c r="AT26" s="101"/>
      <c r="AU26" s="101"/>
      <c r="AV26" s="101"/>
    </row>
    <row r="27" spans="2:48" ht="30" customHeight="1" x14ac:dyDescent="0.55000000000000004">
      <c r="B27" s="68">
        <v>11</v>
      </c>
      <c r="C27" s="119"/>
      <c r="D27" s="120"/>
      <c r="E27" s="127" t="str">
        <f t="shared" si="4"/>
        <v/>
      </c>
      <c r="F27" s="119"/>
      <c r="G27" s="120"/>
      <c r="H27" s="127" t="str">
        <f t="shared" si="5"/>
        <v/>
      </c>
      <c r="I27" s="36"/>
      <c r="J27" s="93" t="e">
        <f t="shared" si="1"/>
        <v>#N/A</v>
      </c>
      <c r="K27" s="34">
        <f t="shared" si="2"/>
        <v>0</v>
      </c>
      <c r="L27" s="37"/>
      <c r="M27" s="80">
        <f>M26</f>
        <v>0</v>
      </c>
      <c r="N27" s="80">
        <f t="shared" si="10"/>
        <v>0</v>
      </c>
      <c r="O27" s="158">
        <f t="shared" si="11"/>
        <v>0</v>
      </c>
      <c r="P27" s="80">
        <f t="shared" si="12"/>
        <v>0</v>
      </c>
      <c r="Q27" s="39"/>
      <c r="R27" s="24">
        <v>50</v>
      </c>
      <c r="S27" s="41"/>
      <c r="T27" s="41"/>
      <c r="U27" s="42"/>
      <c r="V27" s="39"/>
      <c r="W27" s="24">
        <v>50</v>
      </c>
      <c r="X27" s="41"/>
      <c r="Y27" s="41"/>
      <c r="Z27" s="42"/>
      <c r="AA27" s="39"/>
      <c r="AB27" s="24">
        <v>50</v>
      </c>
      <c r="AC27" s="41"/>
      <c r="AD27" s="41"/>
      <c r="AE27" s="42"/>
      <c r="AF27" s="39"/>
      <c r="AG27" s="24">
        <v>50</v>
      </c>
      <c r="AH27" s="41"/>
      <c r="AI27" s="41"/>
      <c r="AJ27" s="42"/>
      <c r="AK27" s="90">
        <f t="shared" si="7"/>
        <v>0</v>
      </c>
      <c r="AL27" s="96" t="e" cm="1">
        <f t="array" ref="AL27">_xlfn.IFS(J27="","0",J27="小学生","600",J27="中学生","700",J27="高校生","1200",J27="一般","1500")</f>
        <v>#N/A</v>
      </c>
      <c r="AM27" s="96" t="e">
        <f t="shared" si="8"/>
        <v>#N/A</v>
      </c>
      <c r="AN27" s="66"/>
      <c r="AO27" s="101">
        <f t="shared" si="9"/>
        <v>126</v>
      </c>
      <c r="AP27" s="101">
        <f t="shared" si="3"/>
        <v>124</v>
      </c>
      <c r="AQ27" s="101" t="str">
        <f t="shared" si="0"/>
        <v>1</v>
      </c>
      <c r="AR27" s="101"/>
      <c r="AS27" s="101"/>
      <c r="AT27" s="101"/>
      <c r="AU27" s="101"/>
      <c r="AV27" s="101"/>
    </row>
    <row r="28" spans="2:48" ht="30" customHeight="1" x14ac:dyDescent="0.55000000000000004">
      <c r="B28" s="69">
        <v>12</v>
      </c>
      <c r="C28" s="121"/>
      <c r="D28" s="122"/>
      <c r="E28" s="126" t="str">
        <f t="shared" si="4"/>
        <v/>
      </c>
      <c r="F28" s="121"/>
      <c r="G28" s="122"/>
      <c r="H28" s="129" t="str">
        <f t="shared" si="5"/>
        <v/>
      </c>
      <c r="I28" s="75"/>
      <c r="J28" s="94" t="e">
        <f t="shared" si="1"/>
        <v>#N/A</v>
      </c>
      <c r="K28" s="35">
        <f t="shared" si="2"/>
        <v>0</v>
      </c>
      <c r="L28" s="38"/>
      <c r="M28" s="155">
        <f t="shared" si="13"/>
        <v>0</v>
      </c>
      <c r="N28" s="156">
        <f t="shared" si="10"/>
        <v>0</v>
      </c>
      <c r="O28" s="157">
        <f t="shared" si="11"/>
        <v>0</v>
      </c>
      <c r="P28" s="156">
        <f t="shared" si="12"/>
        <v>0</v>
      </c>
      <c r="Q28" s="40"/>
      <c r="R28" s="25">
        <v>50</v>
      </c>
      <c r="S28" s="43"/>
      <c r="T28" s="43"/>
      <c r="U28" s="21"/>
      <c r="V28" s="40"/>
      <c r="W28" s="25">
        <v>50</v>
      </c>
      <c r="X28" s="43"/>
      <c r="Y28" s="43"/>
      <c r="Z28" s="21"/>
      <c r="AA28" s="40"/>
      <c r="AB28" s="25">
        <v>50</v>
      </c>
      <c r="AC28" s="43"/>
      <c r="AD28" s="43"/>
      <c r="AE28" s="21"/>
      <c r="AF28" s="40"/>
      <c r="AG28" s="25">
        <v>50</v>
      </c>
      <c r="AH28" s="43"/>
      <c r="AI28" s="43"/>
      <c r="AJ28" s="21"/>
      <c r="AK28" s="89">
        <f t="shared" si="7"/>
        <v>0</v>
      </c>
      <c r="AL28" s="97" t="e" cm="1">
        <f t="array" ref="AL28">_xlfn.IFS(J28="","0",J28="小学生","600",J28="中学生","700",J28="高校生","1200",J28="一般","1500")</f>
        <v>#N/A</v>
      </c>
      <c r="AM28" s="97" t="e">
        <f t="shared" si="8"/>
        <v>#N/A</v>
      </c>
      <c r="AN28" s="66"/>
      <c r="AO28" s="101">
        <f t="shared" si="9"/>
        <v>126</v>
      </c>
      <c r="AP28" s="101">
        <f t="shared" si="3"/>
        <v>124</v>
      </c>
      <c r="AQ28" s="101" t="str">
        <f t="shared" si="0"/>
        <v>1</v>
      </c>
      <c r="AR28" s="101"/>
      <c r="AS28" s="101"/>
      <c r="AT28" s="101"/>
      <c r="AU28" s="101"/>
      <c r="AV28" s="101"/>
    </row>
    <row r="29" spans="2:48" ht="30" customHeight="1" x14ac:dyDescent="0.55000000000000004">
      <c r="B29" s="68">
        <v>13</v>
      </c>
      <c r="C29" s="119"/>
      <c r="D29" s="120"/>
      <c r="E29" s="127" t="str">
        <f t="shared" si="4"/>
        <v/>
      </c>
      <c r="F29" s="119"/>
      <c r="G29" s="120"/>
      <c r="H29" s="127" t="str">
        <f t="shared" si="5"/>
        <v/>
      </c>
      <c r="I29" s="36"/>
      <c r="J29" s="93" t="e">
        <f t="shared" si="1"/>
        <v>#N/A</v>
      </c>
      <c r="K29" s="34">
        <f t="shared" si="2"/>
        <v>0</v>
      </c>
      <c r="L29" s="37"/>
      <c r="M29" s="80">
        <f t="shared" si="13"/>
        <v>0</v>
      </c>
      <c r="N29" s="80">
        <f t="shared" si="10"/>
        <v>0</v>
      </c>
      <c r="O29" s="158">
        <f t="shared" si="11"/>
        <v>0</v>
      </c>
      <c r="P29" s="80">
        <f t="shared" si="12"/>
        <v>0</v>
      </c>
      <c r="Q29" s="39"/>
      <c r="R29" s="24">
        <v>50</v>
      </c>
      <c r="S29" s="41"/>
      <c r="T29" s="41"/>
      <c r="U29" s="42"/>
      <c r="V29" s="39"/>
      <c r="W29" s="24">
        <v>50</v>
      </c>
      <c r="X29" s="41"/>
      <c r="Y29" s="41"/>
      <c r="Z29" s="42"/>
      <c r="AA29" s="39"/>
      <c r="AB29" s="24">
        <v>50</v>
      </c>
      <c r="AC29" s="41"/>
      <c r="AD29" s="41"/>
      <c r="AE29" s="42"/>
      <c r="AF29" s="39"/>
      <c r="AG29" s="24">
        <v>50</v>
      </c>
      <c r="AH29" s="41"/>
      <c r="AI29" s="41"/>
      <c r="AJ29" s="42"/>
      <c r="AK29" s="90">
        <f t="shared" si="7"/>
        <v>0</v>
      </c>
      <c r="AL29" s="96" t="e" cm="1">
        <f t="array" ref="AL29">_xlfn.IFS(J29="","0",J29="小学生","600",J29="中学生","700",J29="高校生","1200",J29="一般","1500")</f>
        <v>#N/A</v>
      </c>
      <c r="AM29" s="96" t="e">
        <f t="shared" si="8"/>
        <v>#N/A</v>
      </c>
      <c r="AN29" s="66"/>
      <c r="AO29" s="101">
        <f t="shared" si="9"/>
        <v>126</v>
      </c>
      <c r="AP29" s="101">
        <f t="shared" si="3"/>
        <v>124</v>
      </c>
      <c r="AQ29" s="101" t="str">
        <f t="shared" si="0"/>
        <v>1</v>
      </c>
      <c r="AR29" s="101"/>
      <c r="AS29" s="101"/>
      <c r="AT29" s="101"/>
      <c r="AU29" s="101"/>
      <c r="AV29" s="101"/>
    </row>
    <row r="30" spans="2:48" ht="30" customHeight="1" x14ac:dyDescent="0.55000000000000004">
      <c r="B30" s="69">
        <v>14</v>
      </c>
      <c r="C30" s="121"/>
      <c r="D30" s="122"/>
      <c r="E30" s="126" t="str">
        <f t="shared" si="4"/>
        <v/>
      </c>
      <c r="F30" s="121"/>
      <c r="G30" s="122"/>
      <c r="H30" s="129" t="str">
        <f t="shared" si="5"/>
        <v/>
      </c>
      <c r="I30" s="75"/>
      <c r="J30" s="94" t="e">
        <f t="shared" si="1"/>
        <v>#N/A</v>
      </c>
      <c r="K30" s="35">
        <f t="shared" si="2"/>
        <v>0</v>
      </c>
      <c r="L30" s="38"/>
      <c r="M30" s="155">
        <f t="shared" si="13"/>
        <v>0</v>
      </c>
      <c r="N30" s="156">
        <f t="shared" si="10"/>
        <v>0</v>
      </c>
      <c r="O30" s="157">
        <f t="shared" si="11"/>
        <v>0</v>
      </c>
      <c r="P30" s="156">
        <f t="shared" si="12"/>
        <v>0</v>
      </c>
      <c r="Q30" s="40"/>
      <c r="R30" s="25">
        <v>50</v>
      </c>
      <c r="S30" s="43"/>
      <c r="T30" s="43"/>
      <c r="U30" s="21"/>
      <c r="V30" s="40"/>
      <c r="W30" s="25">
        <v>50</v>
      </c>
      <c r="X30" s="43"/>
      <c r="Y30" s="43"/>
      <c r="Z30" s="21"/>
      <c r="AA30" s="40"/>
      <c r="AB30" s="25">
        <v>50</v>
      </c>
      <c r="AC30" s="43"/>
      <c r="AD30" s="43"/>
      <c r="AE30" s="21"/>
      <c r="AF30" s="40"/>
      <c r="AG30" s="25">
        <v>50</v>
      </c>
      <c r="AH30" s="43"/>
      <c r="AI30" s="43"/>
      <c r="AJ30" s="21"/>
      <c r="AK30" s="89">
        <f t="shared" si="7"/>
        <v>0</v>
      </c>
      <c r="AL30" s="97" t="e" cm="1">
        <f t="array" ref="AL30">_xlfn.IFS(J30="","0",J30="小学生","600",J30="中学生","700",J30="高校生","1200",J30="一般","1500")</f>
        <v>#N/A</v>
      </c>
      <c r="AM30" s="97" t="e">
        <f t="shared" si="8"/>
        <v>#N/A</v>
      </c>
      <c r="AN30" s="66"/>
      <c r="AO30" s="101">
        <f t="shared" si="9"/>
        <v>126</v>
      </c>
      <c r="AP30" s="101">
        <f t="shared" si="3"/>
        <v>124</v>
      </c>
      <c r="AQ30" s="101" t="str">
        <f t="shared" si="0"/>
        <v>1</v>
      </c>
      <c r="AR30" s="101"/>
      <c r="AS30" s="101"/>
      <c r="AT30" s="101"/>
      <c r="AU30" s="101"/>
      <c r="AV30" s="101"/>
    </row>
    <row r="31" spans="2:48" ht="30" customHeight="1" x14ac:dyDescent="0.55000000000000004">
      <c r="B31" s="68">
        <v>15</v>
      </c>
      <c r="C31" s="119"/>
      <c r="D31" s="120"/>
      <c r="E31" s="127" t="str">
        <f t="shared" si="4"/>
        <v/>
      </c>
      <c r="F31" s="119"/>
      <c r="G31" s="120"/>
      <c r="H31" s="127" t="str">
        <f t="shared" si="5"/>
        <v/>
      </c>
      <c r="I31" s="36"/>
      <c r="J31" s="93" t="e">
        <f t="shared" si="1"/>
        <v>#N/A</v>
      </c>
      <c r="K31" s="34">
        <f t="shared" si="2"/>
        <v>0</v>
      </c>
      <c r="L31" s="37"/>
      <c r="M31" s="80">
        <f t="shared" si="13"/>
        <v>0</v>
      </c>
      <c r="N31" s="80">
        <f t="shared" si="10"/>
        <v>0</v>
      </c>
      <c r="O31" s="158">
        <f t="shared" si="11"/>
        <v>0</v>
      </c>
      <c r="P31" s="80">
        <f t="shared" si="12"/>
        <v>0</v>
      </c>
      <c r="Q31" s="39"/>
      <c r="R31" s="24">
        <v>50</v>
      </c>
      <c r="S31" s="41"/>
      <c r="T31" s="41"/>
      <c r="U31" s="42"/>
      <c r="V31" s="39"/>
      <c r="W31" s="24">
        <v>50</v>
      </c>
      <c r="X31" s="41"/>
      <c r="Y31" s="41"/>
      <c r="Z31" s="42"/>
      <c r="AA31" s="39"/>
      <c r="AB31" s="24">
        <v>50</v>
      </c>
      <c r="AC31" s="41"/>
      <c r="AD31" s="41"/>
      <c r="AE31" s="42"/>
      <c r="AF31" s="39"/>
      <c r="AG31" s="24">
        <v>50</v>
      </c>
      <c r="AH31" s="41"/>
      <c r="AI31" s="41"/>
      <c r="AJ31" s="42"/>
      <c r="AK31" s="90">
        <f t="shared" si="7"/>
        <v>0</v>
      </c>
      <c r="AL31" s="96" t="e" cm="1">
        <f t="array" ref="AL31">_xlfn.IFS(J31="","0",J31="小学生","600",J31="中学生","700",J31="高校生","1200",J31="一般","1500")</f>
        <v>#N/A</v>
      </c>
      <c r="AM31" s="96" t="e">
        <f t="shared" si="8"/>
        <v>#N/A</v>
      </c>
      <c r="AN31" s="66"/>
      <c r="AO31" s="101">
        <f t="shared" si="9"/>
        <v>126</v>
      </c>
      <c r="AP31" s="101">
        <f t="shared" si="3"/>
        <v>124</v>
      </c>
      <c r="AQ31" s="101" t="str">
        <f t="shared" si="0"/>
        <v>1</v>
      </c>
      <c r="AR31" s="101"/>
      <c r="AS31" s="101"/>
      <c r="AT31" s="101"/>
      <c r="AU31" s="101"/>
      <c r="AV31" s="101"/>
    </row>
    <row r="32" spans="2:48" ht="30" customHeight="1" x14ac:dyDescent="0.55000000000000004">
      <c r="B32" s="69">
        <v>16</v>
      </c>
      <c r="C32" s="121"/>
      <c r="D32" s="122"/>
      <c r="E32" s="126" t="str">
        <f t="shared" si="4"/>
        <v/>
      </c>
      <c r="F32" s="121"/>
      <c r="G32" s="122"/>
      <c r="H32" s="129" t="str">
        <f t="shared" si="5"/>
        <v/>
      </c>
      <c r="I32" s="75"/>
      <c r="J32" s="94" t="e">
        <f t="shared" si="1"/>
        <v>#N/A</v>
      </c>
      <c r="K32" s="35">
        <f t="shared" si="2"/>
        <v>0</v>
      </c>
      <c r="L32" s="38"/>
      <c r="M32" s="155">
        <f t="shared" si="13"/>
        <v>0</v>
      </c>
      <c r="N32" s="156">
        <f t="shared" si="10"/>
        <v>0</v>
      </c>
      <c r="O32" s="157">
        <f t="shared" si="11"/>
        <v>0</v>
      </c>
      <c r="P32" s="156">
        <f t="shared" si="12"/>
        <v>0</v>
      </c>
      <c r="Q32" s="40"/>
      <c r="R32" s="25">
        <v>50</v>
      </c>
      <c r="S32" s="43"/>
      <c r="T32" s="43"/>
      <c r="U32" s="21"/>
      <c r="V32" s="40"/>
      <c r="W32" s="25">
        <v>50</v>
      </c>
      <c r="X32" s="43"/>
      <c r="Y32" s="43"/>
      <c r="Z32" s="21"/>
      <c r="AA32" s="40"/>
      <c r="AB32" s="25">
        <v>50</v>
      </c>
      <c r="AC32" s="43"/>
      <c r="AD32" s="43"/>
      <c r="AE32" s="21"/>
      <c r="AF32" s="40"/>
      <c r="AG32" s="25">
        <v>50</v>
      </c>
      <c r="AH32" s="43"/>
      <c r="AI32" s="43"/>
      <c r="AJ32" s="21"/>
      <c r="AK32" s="89">
        <f t="shared" si="7"/>
        <v>0</v>
      </c>
      <c r="AL32" s="97" t="e" cm="1">
        <f t="array" ref="AL32">_xlfn.IFS(J32="","0",J32="小学生","600",J32="中学生","700",J32="高校生","1200",J32="一般","1500")</f>
        <v>#N/A</v>
      </c>
      <c r="AM32" s="97" t="e">
        <f t="shared" si="8"/>
        <v>#N/A</v>
      </c>
      <c r="AN32" s="66"/>
      <c r="AO32" s="101">
        <f t="shared" si="9"/>
        <v>126</v>
      </c>
      <c r="AP32" s="101">
        <f t="shared" si="3"/>
        <v>124</v>
      </c>
      <c r="AQ32" s="101" t="str">
        <f t="shared" si="0"/>
        <v>1</v>
      </c>
      <c r="AR32" s="101"/>
      <c r="AS32" s="101"/>
      <c r="AT32" s="101"/>
      <c r="AU32" s="101"/>
      <c r="AV32" s="101"/>
    </row>
    <row r="33" spans="2:48" ht="30" customHeight="1" x14ac:dyDescent="0.55000000000000004">
      <c r="B33" s="68">
        <v>17</v>
      </c>
      <c r="C33" s="119"/>
      <c r="D33" s="120"/>
      <c r="E33" s="127" t="str">
        <f t="shared" si="4"/>
        <v/>
      </c>
      <c r="F33" s="119"/>
      <c r="G33" s="120"/>
      <c r="H33" s="127" t="str">
        <f t="shared" si="5"/>
        <v/>
      </c>
      <c r="I33" s="36"/>
      <c r="J33" s="93" t="e">
        <f t="shared" si="1"/>
        <v>#N/A</v>
      </c>
      <c r="K33" s="34">
        <f t="shared" si="2"/>
        <v>0</v>
      </c>
      <c r="L33" s="37"/>
      <c r="M33" s="80">
        <f t="shared" si="13"/>
        <v>0</v>
      </c>
      <c r="N33" s="80">
        <f t="shared" si="10"/>
        <v>0</v>
      </c>
      <c r="O33" s="158">
        <f t="shared" si="11"/>
        <v>0</v>
      </c>
      <c r="P33" s="80">
        <f t="shared" si="12"/>
        <v>0</v>
      </c>
      <c r="Q33" s="39"/>
      <c r="R33" s="24">
        <v>50</v>
      </c>
      <c r="S33" s="41"/>
      <c r="T33" s="41"/>
      <c r="U33" s="42"/>
      <c r="V33" s="39"/>
      <c r="W33" s="24">
        <v>50</v>
      </c>
      <c r="X33" s="41"/>
      <c r="Y33" s="41"/>
      <c r="Z33" s="42"/>
      <c r="AA33" s="39"/>
      <c r="AB33" s="24">
        <v>50</v>
      </c>
      <c r="AC33" s="41"/>
      <c r="AD33" s="41"/>
      <c r="AE33" s="42"/>
      <c r="AF33" s="39"/>
      <c r="AG33" s="24">
        <v>50</v>
      </c>
      <c r="AH33" s="41"/>
      <c r="AI33" s="41"/>
      <c r="AJ33" s="42"/>
      <c r="AK33" s="90">
        <f t="shared" si="7"/>
        <v>0</v>
      </c>
      <c r="AL33" s="96" t="e" cm="1">
        <f t="array" ref="AL33">_xlfn.IFS(J33="","0",J33="小学生","600",J33="中学生","700",J33="高校生","1200",J33="一般","1500")</f>
        <v>#N/A</v>
      </c>
      <c r="AM33" s="96" t="e">
        <f t="shared" si="8"/>
        <v>#N/A</v>
      </c>
      <c r="AN33" s="66"/>
      <c r="AO33" s="101">
        <f t="shared" si="9"/>
        <v>126</v>
      </c>
      <c r="AP33" s="101">
        <f t="shared" si="3"/>
        <v>124</v>
      </c>
      <c r="AQ33" s="101" t="str">
        <f t="shared" si="0"/>
        <v>1</v>
      </c>
      <c r="AR33" s="101"/>
      <c r="AS33" s="101"/>
      <c r="AT33" s="101"/>
      <c r="AU33" s="101"/>
      <c r="AV33" s="101"/>
    </row>
    <row r="34" spans="2:48" ht="30" customHeight="1" x14ac:dyDescent="0.55000000000000004">
      <c r="B34" s="69">
        <v>18</v>
      </c>
      <c r="C34" s="121"/>
      <c r="D34" s="122"/>
      <c r="E34" s="126" t="str">
        <f t="shared" si="4"/>
        <v/>
      </c>
      <c r="F34" s="121"/>
      <c r="G34" s="122"/>
      <c r="H34" s="129" t="str">
        <f t="shared" si="5"/>
        <v/>
      </c>
      <c r="I34" s="75"/>
      <c r="J34" s="94" t="e">
        <f t="shared" si="1"/>
        <v>#N/A</v>
      </c>
      <c r="K34" s="35">
        <f t="shared" si="2"/>
        <v>0</v>
      </c>
      <c r="L34" s="38"/>
      <c r="M34" s="155">
        <f t="shared" si="13"/>
        <v>0</v>
      </c>
      <c r="N34" s="156">
        <f t="shared" si="10"/>
        <v>0</v>
      </c>
      <c r="O34" s="157">
        <f t="shared" si="11"/>
        <v>0</v>
      </c>
      <c r="P34" s="156">
        <f t="shared" si="12"/>
        <v>0</v>
      </c>
      <c r="Q34" s="40"/>
      <c r="R34" s="25">
        <v>50</v>
      </c>
      <c r="S34" s="43"/>
      <c r="T34" s="43"/>
      <c r="U34" s="21"/>
      <c r="V34" s="40"/>
      <c r="W34" s="25">
        <v>50</v>
      </c>
      <c r="X34" s="43"/>
      <c r="Y34" s="43"/>
      <c r="Z34" s="21"/>
      <c r="AA34" s="40"/>
      <c r="AB34" s="25">
        <v>50</v>
      </c>
      <c r="AC34" s="43"/>
      <c r="AD34" s="43"/>
      <c r="AE34" s="21"/>
      <c r="AF34" s="40"/>
      <c r="AG34" s="25">
        <v>50</v>
      </c>
      <c r="AH34" s="43"/>
      <c r="AI34" s="43"/>
      <c r="AJ34" s="21"/>
      <c r="AK34" s="89">
        <f t="shared" si="7"/>
        <v>0</v>
      </c>
      <c r="AL34" s="97" t="e" cm="1">
        <f t="array" ref="AL34">_xlfn.IFS(J34="","0",J34="小学生","600",J34="中学生","700",J34="高校生","1200",J34="一般","1500")</f>
        <v>#N/A</v>
      </c>
      <c r="AM34" s="97" t="e">
        <f t="shared" si="8"/>
        <v>#N/A</v>
      </c>
      <c r="AN34" s="66"/>
      <c r="AO34" s="101">
        <f t="shared" si="9"/>
        <v>126</v>
      </c>
      <c r="AP34" s="101">
        <f t="shared" si="3"/>
        <v>124</v>
      </c>
      <c r="AQ34" s="101" t="str">
        <f t="shared" si="0"/>
        <v>1</v>
      </c>
      <c r="AR34" s="101"/>
      <c r="AS34" s="101"/>
      <c r="AT34" s="101"/>
      <c r="AU34" s="101"/>
      <c r="AV34" s="101"/>
    </row>
    <row r="35" spans="2:48" ht="30" customHeight="1" x14ac:dyDescent="0.55000000000000004">
      <c r="B35" s="68">
        <v>19</v>
      </c>
      <c r="C35" s="119"/>
      <c r="D35" s="120"/>
      <c r="E35" s="127" t="str">
        <f t="shared" si="4"/>
        <v/>
      </c>
      <c r="F35" s="119"/>
      <c r="G35" s="120"/>
      <c r="H35" s="127" t="str">
        <f t="shared" si="5"/>
        <v/>
      </c>
      <c r="I35" s="36"/>
      <c r="J35" s="93" t="e">
        <f t="shared" si="1"/>
        <v>#N/A</v>
      </c>
      <c r="K35" s="34">
        <f t="shared" si="2"/>
        <v>0</v>
      </c>
      <c r="L35" s="37"/>
      <c r="M35" s="80">
        <f t="shared" si="13"/>
        <v>0</v>
      </c>
      <c r="N35" s="80">
        <f t="shared" si="10"/>
        <v>0</v>
      </c>
      <c r="O35" s="158">
        <f t="shared" si="11"/>
        <v>0</v>
      </c>
      <c r="P35" s="80">
        <f t="shared" si="12"/>
        <v>0</v>
      </c>
      <c r="Q35" s="39"/>
      <c r="R35" s="24">
        <v>50</v>
      </c>
      <c r="S35" s="41"/>
      <c r="T35" s="41"/>
      <c r="U35" s="42"/>
      <c r="V35" s="39"/>
      <c r="W35" s="24">
        <v>50</v>
      </c>
      <c r="X35" s="41"/>
      <c r="Y35" s="41"/>
      <c r="Z35" s="42"/>
      <c r="AA35" s="39"/>
      <c r="AB35" s="24">
        <v>50</v>
      </c>
      <c r="AC35" s="41"/>
      <c r="AD35" s="41"/>
      <c r="AE35" s="42"/>
      <c r="AF35" s="39"/>
      <c r="AG35" s="24">
        <v>50</v>
      </c>
      <c r="AH35" s="41"/>
      <c r="AI35" s="41"/>
      <c r="AJ35" s="42"/>
      <c r="AK35" s="90">
        <f t="shared" si="7"/>
        <v>0</v>
      </c>
      <c r="AL35" s="96" t="e" cm="1">
        <f t="array" ref="AL35">_xlfn.IFS(J35="","0",J35="小学生","600",J35="中学生","700",J35="高校生","1200",J35="一般","1500")</f>
        <v>#N/A</v>
      </c>
      <c r="AM35" s="96" t="e">
        <f t="shared" si="8"/>
        <v>#N/A</v>
      </c>
      <c r="AN35" s="66"/>
      <c r="AO35" s="101">
        <f t="shared" si="9"/>
        <v>126</v>
      </c>
      <c r="AP35" s="101">
        <f t="shared" si="3"/>
        <v>124</v>
      </c>
      <c r="AQ35" s="101" t="str">
        <f t="shared" si="0"/>
        <v>1</v>
      </c>
      <c r="AR35" s="101"/>
      <c r="AS35" s="101"/>
      <c r="AT35" s="101"/>
      <c r="AU35" s="101"/>
      <c r="AV35" s="101"/>
    </row>
    <row r="36" spans="2:48" ht="30" customHeight="1" x14ac:dyDescent="0.55000000000000004">
      <c r="B36" s="69">
        <v>20</v>
      </c>
      <c r="C36" s="121"/>
      <c r="D36" s="122"/>
      <c r="E36" s="126" t="str">
        <f t="shared" si="4"/>
        <v/>
      </c>
      <c r="F36" s="121"/>
      <c r="G36" s="122"/>
      <c r="H36" s="129" t="str">
        <f t="shared" si="5"/>
        <v/>
      </c>
      <c r="I36" s="75"/>
      <c r="J36" s="94" t="e">
        <f t="shared" si="1"/>
        <v>#N/A</v>
      </c>
      <c r="K36" s="35">
        <f t="shared" si="2"/>
        <v>0</v>
      </c>
      <c r="L36" s="38"/>
      <c r="M36" s="155">
        <f t="shared" si="13"/>
        <v>0</v>
      </c>
      <c r="N36" s="156">
        <f t="shared" si="10"/>
        <v>0</v>
      </c>
      <c r="O36" s="157">
        <f t="shared" si="11"/>
        <v>0</v>
      </c>
      <c r="P36" s="156">
        <f t="shared" si="12"/>
        <v>0</v>
      </c>
      <c r="Q36" s="40"/>
      <c r="R36" s="25">
        <v>50</v>
      </c>
      <c r="S36" s="43"/>
      <c r="T36" s="43"/>
      <c r="U36" s="21"/>
      <c r="V36" s="40"/>
      <c r="W36" s="25">
        <v>50</v>
      </c>
      <c r="X36" s="43"/>
      <c r="Y36" s="43"/>
      <c r="Z36" s="21"/>
      <c r="AA36" s="40"/>
      <c r="AB36" s="25">
        <v>50</v>
      </c>
      <c r="AC36" s="43"/>
      <c r="AD36" s="43"/>
      <c r="AE36" s="21"/>
      <c r="AF36" s="40"/>
      <c r="AG36" s="25">
        <v>50</v>
      </c>
      <c r="AH36" s="43"/>
      <c r="AI36" s="43"/>
      <c r="AJ36" s="21"/>
      <c r="AK36" s="89">
        <f t="shared" si="7"/>
        <v>0</v>
      </c>
      <c r="AL36" s="97" t="e" cm="1">
        <f t="array" ref="AL36">_xlfn.IFS(J36="","0",J36="小学生","600",J36="中学生","700",J36="高校生","1200",J36="一般","1500")</f>
        <v>#N/A</v>
      </c>
      <c r="AM36" s="97" t="e">
        <f t="shared" si="8"/>
        <v>#N/A</v>
      </c>
      <c r="AN36" s="66"/>
      <c r="AO36" s="101">
        <f t="shared" si="9"/>
        <v>126</v>
      </c>
      <c r="AP36" s="101">
        <f t="shared" si="3"/>
        <v>124</v>
      </c>
      <c r="AQ36" s="101" t="str">
        <f t="shared" si="0"/>
        <v>1</v>
      </c>
      <c r="AR36" s="101"/>
      <c r="AS36" s="101"/>
      <c r="AT36" s="101"/>
      <c r="AU36" s="101"/>
      <c r="AV36" s="101"/>
    </row>
    <row r="37" spans="2:48" ht="30" customHeight="1" x14ac:dyDescent="0.55000000000000004">
      <c r="B37" s="68">
        <v>21</v>
      </c>
      <c r="C37" s="119"/>
      <c r="D37" s="120"/>
      <c r="E37" s="127" t="str">
        <f t="shared" si="4"/>
        <v/>
      </c>
      <c r="F37" s="119"/>
      <c r="G37" s="120"/>
      <c r="H37" s="127" t="str">
        <f t="shared" si="5"/>
        <v/>
      </c>
      <c r="I37" s="36"/>
      <c r="J37" s="93" t="e">
        <f t="shared" si="1"/>
        <v>#N/A</v>
      </c>
      <c r="K37" s="34">
        <f t="shared" si="2"/>
        <v>0</v>
      </c>
      <c r="L37" s="37"/>
      <c r="M37" s="80">
        <f t="shared" si="13"/>
        <v>0</v>
      </c>
      <c r="N37" s="80">
        <f t="shared" si="10"/>
        <v>0</v>
      </c>
      <c r="O37" s="158">
        <f t="shared" si="11"/>
        <v>0</v>
      </c>
      <c r="P37" s="80">
        <f t="shared" si="12"/>
        <v>0</v>
      </c>
      <c r="Q37" s="39"/>
      <c r="R37" s="24">
        <v>50</v>
      </c>
      <c r="S37" s="41"/>
      <c r="T37" s="41"/>
      <c r="U37" s="42"/>
      <c r="V37" s="39"/>
      <c r="W37" s="24">
        <v>50</v>
      </c>
      <c r="X37" s="41"/>
      <c r="Y37" s="41"/>
      <c r="Z37" s="42"/>
      <c r="AA37" s="39"/>
      <c r="AB37" s="24">
        <v>50</v>
      </c>
      <c r="AC37" s="41"/>
      <c r="AD37" s="41"/>
      <c r="AE37" s="42"/>
      <c r="AF37" s="39"/>
      <c r="AG37" s="24">
        <v>50</v>
      </c>
      <c r="AH37" s="41"/>
      <c r="AI37" s="41"/>
      <c r="AJ37" s="42"/>
      <c r="AK37" s="90">
        <f t="shared" si="7"/>
        <v>0</v>
      </c>
      <c r="AL37" s="96" t="e" cm="1">
        <f t="array" ref="AL37">_xlfn.IFS(J37="","0",J37="小学生","600",J37="中学生","700",J37="高校生","1200",J37="一般","1500")</f>
        <v>#N/A</v>
      </c>
      <c r="AM37" s="96" t="e">
        <f t="shared" si="8"/>
        <v>#N/A</v>
      </c>
      <c r="AN37" s="66"/>
      <c r="AO37" s="101">
        <f t="shared" si="9"/>
        <v>126</v>
      </c>
      <c r="AP37" s="101">
        <f t="shared" si="3"/>
        <v>124</v>
      </c>
      <c r="AQ37" s="101" t="str">
        <f t="shared" si="0"/>
        <v>1</v>
      </c>
      <c r="AR37" s="101"/>
      <c r="AS37" s="101"/>
      <c r="AT37" s="101"/>
      <c r="AU37" s="101"/>
      <c r="AV37" s="101"/>
    </row>
    <row r="38" spans="2:48" ht="30" customHeight="1" x14ac:dyDescent="0.55000000000000004">
      <c r="B38" s="69">
        <v>22</v>
      </c>
      <c r="C38" s="121"/>
      <c r="D38" s="122"/>
      <c r="E38" s="126" t="str">
        <f t="shared" si="4"/>
        <v/>
      </c>
      <c r="F38" s="121"/>
      <c r="G38" s="122"/>
      <c r="H38" s="129" t="str">
        <f t="shared" si="5"/>
        <v/>
      </c>
      <c r="I38" s="75"/>
      <c r="J38" s="94" t="e">
        <f t="shared" si="1"/>
        <v>#N/A</v>
      </c>
      <c r="K38" s="35">
        <f t="shared" si="2"/>
        <v>0</v>
      </c>
      <c r="L38" s="38"/>
      <c r="M38" s="155">
        <f t="shared" si="13"/>
        <v>0</v>
      </c>
      <c r="N38" s="156">
        <f t="shared" si="10"/>
        <v>0</v>
      </c>
      <c r="O38" s="157">
        <f t="shared" si="11"/>
        <v>0</v>
      </c>
      <c r="P38" s="156">
        <f t="shared" si="12"/>
        <v>0</v>
      </c>
      <c r="Q38" s="40"/>
      <c r="R38" s="25">
        <v>50</v>
      </c>
      <c r="S38" s="43"/>
      <c r="T38" s="43"/>
      <c r="U38" s="21"/>
      <c r="V38" s="40"/>
      <c r="W38" s="25">
        <v>50</v>
      </c>
      <c r="X38" s="43"/>
      <c r="Y38" s="43"/>
      <c r="Z38" s="21"/>
      <c r="AA38" s="40"/>
      <c r="AB38" s="25">
        <v>50</v>
      </c>
      <c r="AC38" s="43"/>
      <c r="AD38" s="43"/>
      <c r="AE38" s="21"/>
      <c r="AF38" s="40"/>
      <c r="AG38" s="25">
        <v>50</v>
      </c>
      <c r="AH38" s="43"/>
      <c r="AI38" s="43"/>
      <c r="AJ38" s="21"/>
      <c r="AK38" s="89">
        <f t="shared" si="7"/>
        <v>0</v>
      </c>
      <c r="AL38" s="97" t="e" cm="1">
        <f t="array" ref="AL38">_xlfn.IFS(J38="","0",J38="小学生","600",J38="中学生","700",J38="高校生","1200",J38="一般","1500")</f>
        <v>#N/A</v>
      </c>
      <c r="AM38" s="97" t="e">
        <f t="shared" si="8"/>
        <v>#N/A</v>
      </c>
      <c r="AN38" s="66"/>
      <c r="AO38" s="101">
        <f t="shared" si="9"/>
        <v>126</v>
      </c>
      <c r="AP38" s="101">
        <f t="shared" si="3"/>
        <v>124</v>
      </c>
      <c r="AQ38" s="101" t="str">
        <f t="shared" si="0"/>
        <v>1</v>
      </c>
      <c r="AR38" s="101"/>
      <c r="AS38" s="101"/>
      <c r="AT38" s="101"/>
      <c r="AU38" s="101"/>
      <c r="AV38" s="101"/>
    </row>
    <row r="39" spans="2:48" ht="30" customHeight="1" x14ac:dyDescent="0.55000000000000004">
      <c r="B39" s="68">
        <v>23</v>
      </c>
      <c r="C39" s="119"/>
      <c r="D39" s="120"/>
      <c r="E39" s="127" t="str">
        <f t="shared" si="4"/>
        <v/>
      </c>
      <c r="F39" s="119"/>
      <c r="G39" s="120"/>
      <c r="H39" s="127" t="str">
        <f t="shared" si="5"/>
        <v/>
      </c>
      <c r="I39" s="36"/>
      <c r="J39" s="93" t="e">
        <f t="shared" si="1"/>
        <v>#N/A</v>
      </c>
      <c r="K39" s="34">
        <f t="shared" si="2"/>
        <v>0</v>
      </c>
      <c r="L39" s="37"/>
      <c r="M39" s="80">
        <f t="shared" si="13"/>
        <v>0</v>
      </c>
      <c r="N39" s="80">
        <f t="shared" si="10"/>
        <v>0</v>
      </c>
      <c r="O39" s="158">
        <f t="shared" si="11"/>
        <v>0</v>
      </c>
      <c r="P39" s="80">
        <f t="shared" si="12"/>
        <v>0</v>
      </c>
      <c r="Q39" s="39"/>
      <c r="R39" s="24">
        <v>50</v>
      </c>
      <c r="S39" s="41"/>
      <c r="T39" s="41"/>
      <c r="U39" s="42"/>
      <c r="V39" s="39"/>
      <c r="W39" s="24">
        <v>50</v>
      </c>
      <c r="X39" s="41"/>
      <c r="Y39" s="41"/>
      <c r="Z39" s="42"/>
      <c r="AA39" s="39"/>
      <c r="AB39" s="24">
        <v>50</v>
      </c>
      <c r="AC39" s="41"/>
      <c r="AD39" s="41"/>
      <c r="AE39" s="42"/>
      <c r="AF39" s="39"/>
      <c r="AG39" s="24">
        <v>50</v>
      </c>
      <c r="AH39" s="41"/>
      <c r="AI39" s="41"/>
      <c r="AJ39" s="42"/>
      <c r="AK39" s="90">
        <f t="shared" si="7"/>
        <v>0</v>
      </c>
      <c r="AL39" s="96" t="e" cm="1">
        <f t="array" ref="AL39">_xlfn.IFS(J39="","0",J39="小学生","600",J39="中学生","700",J39="高校生","1200",J39="一般","1500")</f>
        <v>#N/A</v>
      </c>
      <c r="AM39" s="96" t="e">
        <f t="shared" si="8"/>
        <v>#N/A</v>
      </c>
      <c r="AN39" s="66"/>
      <c r="AO39" s="101">
        <f t="shared" si="9"/>
        <v>126</v>
      </c>
      <c r="AP39" s="101">
        <f t="shared" si="3"/>
        <v>124</v>
      </c>
      <c r="AQ39" s="101" t="str">
        <f t="shared" si="0"/>
        <v>1</v>
      </c>
      <c r="AR39" s="101"/>
      <c r="AS39" s="101"/>
      <c r="AT39" s="101"/>
      <c r="AU39" s="101"/>
      <c r="AV39" s="101"/>
    </row>
    <row r="40" spans="2:48" ht="30" customHeight="1" x14ac:dyDescent="0.55000000000000004">
      <c r="B40" s="69">
        <v>24</v>
      </c>
      <c r="C40" s="121"/>
      <c r="D40" s="122"/>
      <c r="E40" s="126" t="str">
        <f t="shared" si="4"/>
        <v/>
      </c>
      <c r="F40" s="121"/>
      <c r="G40" s="122"/>
      <c r="H40" s="129" t="str">
        <f t="shared" si="5"/>
        <v/>
      </c>
      <c r="I40" s="75"/>
      <c r="J40" s="94" t="e">
        <f t="shared" si="1"/>
        <v>#N/A</v>
      </c>
      <c r="K40" s="35">
        <f t="shared" si="2"/>
        <v>0</v>
      </c>
      <c r="L40" s="38"/>
      <c r="M40" s="155">
        <f t="shared" si="13"/>
        <v>0</v>
      </c>
      <c r="N40" s="156">
        <f t="shared" si="10"/>
        <v>0</v>
      </c>
      <c r="O40" s="157">
        <f t="shared" si="11"/>
        <v>0</v>
      </c>
      <c r="P40" s="156">
        <f t="shared" si="12"/>
        <v>0</v>
      </c>
      <c r="Q40" s="40"/>
      <c r="R40" s="25">
        <v>50</v>
      </c>
      <c r="S40" s="43"/>
      <c r="T40" s="43"/>
      <c r="U40" s="21"/>
      <c r="V40" s="40"/>
      <c r="W40" s="25">
        <v>50</v>
      </c>
      <c r="X40" s="43"/>
      <c r="Y40" s="43"/>
      <c r="Z40" s="21"/>
      <c r="AA40" s="40"/>
      <c r="AB40" s="25">
        <v>50</v>
      </c>
      <c r="AC40" s="43"/>
      <c r="AD40" s="43"/>
      <c r="AE40" s="21"/>
      <c r="AF40" s="40"/>
      <c r="AG40" s="25">
        <v>50</v>
      </c>
      <c r="AH40" s="43"/>
      <c r="AI40" s="43"/>
      <c r="AJ40" s="21"/>
      <c r="AK40" s="89">
        <f t="shared" si="7"/>
        <v>0</v>
      </c>
      <c r="AL40" s="97" t="e" cm="1">
        <f t="array" ref="AL40">_xlfn.IFS(J40="","0",J40="小学生","600",J40="中学生","700",J40="高校生","1200",J40="一般","1500")</f>
        <v>#N/A</v>
      </c>
      <c r="AM40" s="97" t="e">
        <f t="shared" si="8"/>
        <v>#N/A</v>
      </c>
      <c r="AN40" s="66"/>
      <c r="AO40" s="101">
        <f t="shared" si="9"/>
        <v>126</v>
      </c>
      <c r="AP40" s="101">
        <f t="shared" si="3"/>
        <v>124</v>
      </c>
      <c r="AQ40" s="101" t="str">
        <f t="shared" si="0"/>
        <v>1</v>
      </c>
      <c r="AR40" s="101"/>
      <c r="AS40" s="101"/>
      <c r="AT40" s="101"/>
      <c r="AU40" s="101"/>
      <c r="AV40" s="101"/>
    </row>
    <row r="41" spans="2:48" ht="30" customHeight="1" x14ac:dyDescent="0.55000000000000004">
      <c r="B41" s="68">
        <v>25</v>
      </c>
      <c r="C41" s="119"/>
      <c r="D41" s="120"/>
      <c r="E41" s="127" t="str">
        <f t="shared" si="4"/>
        <v/>
      </c>
      <c r="F41" s="119"/>
      <c r="G41" s="120"/>
      <c r="H41" s="127" t="str">
        <f t="shared" si="5"/>
        <v/>
      </c>
      <c r="I41" s="36"/>
      <c r="J41" s="93" t="e">
        <f t="shared" si="1"/>
        <v>#N/A</v>
      </c>
      <c r="K41" s="34">
        <f t="shared" si="2"/>
        <v>0</v>
      </c>
      <c r="L41" s="37"/>
      <c r="M41" s="80">
        <f t="shared" si="13"/>
        <v>0</v>
      </c>
      <c r="N41" s="80">
        <f t="shared" si="10"/>
        <v>0</v>
      </c>
      <c r="O41" s="158">
        <f t="shared" si="11"/>
        <v>0</v>
      </c>
      <c r="P41" s="80">
        <f t="shared" si="12"/>
        <v>0</v>
      </c>
      <c r="Q41" s="39"/>
      <c r="R41" s="24">
        <v>50</v>
      </c>
      <c r="S41" s="41"/>
      <c r="T41" s="41"/>
      <c r="U41" s="42"/>
      <c r="V41" s="39"/>
      <c r="W41" s="24">
        <v>50</v>
      </c>
      <c r="X41" s="41"/>
      <c r="Y41" s="41"/>
      <c r="Z41" s="42"/>
      <c r="AA41" s="39"/>
      <c r="AB41" s="24">
        <v>50</v>
      </c>
      <c r="AC41" s="41"/>
      <c r="AD41" s="41"/>
      <c r="AE41" s="42"/>
      <c r="AF41" s="39"/>
      <c r="AG41" s="24">
        <v>50</v>
      </c>
      <c r="AH41" s="41"/>
      <c r="AI41" s="41"/>
      <c r="AJ41" s="42"/>
      <c r="AK41" s="90">
        <f t="shared" si="7"/>
        <v>0</v>
      </c>
      <c r="AL41" s="96" t="e" cm="1">
        <f t="array" ref="AL41">_xlfn.IFS(J41="","0",J41="小学生","600",J41="中学生","700",J41="高校生","1200",J41="一般","1500")</f>
        <v>#N/A</v>
      </c>
      <c r="AM41" s="96" t="e">
        <f t="shared" si="8"/>
        <v>#N/A</v>
      </c>
      <c r="AN41" s="66"/>
      <c r="AO41" s="101">
        <f t="shared" si="9"/>
        <v>126</v>
      </c>
      <c r="AP41" s="101">
        <f t="shared" si="3"/>
        <v>124</v>
      </c>
      <c r="AQ41" s="101" t="str">
        <f t="shared" si="0"/>
        <v>1</v>
      </c>
      <c r="AR41" s="101"/>
      <c r="AS41" s="101"/>
      <c r="AT41" s="101"/>
      <c r="AU41" s="101"/>
      <c r="AV41" s="101"/>
    </row>
    <row r="42" spans="2:48" ht="30" customHeight="1" x14ac:dyDescent="0.55000000000000004">
      <c r="B42" s="69">
        <v>26</v>
      </c>
      <c r="C42" s="121"/>
      <c r="D42" s="122"/>
      <c r="E42" s="126" t="str">
        <f t="shared" si="4"/>
        <v/>
      </c>
      <c r="F42" s="121"/>
      <c r="G42" s="122"/>
      <c r="H42" s="129" t="str">
        <f t="shared" si="5"/>
        <v/>
      </c>
      <c r="I42" s="75"/>
      <c r="J42" s="94" t="e">
        <f t="shared" si="1"/>
        <v>#N/A</v>
      </c>
      <c r="K42" s="35">
        <f t="shared" si="2"/>
        <v>0</v>
      </c>
      <c r="L42" s="38"/>
      <c r="M42" s="155">
        <f t="shared" si="13"/>
        <v>0</v>
      </c>
      <c r="N42" s="156">
        <f t="shared" si="10"/>
        <v>0</v>
      </c>
      <c r="O42" s="157">
        <f t="shared" si="11"/>
        <v>0</v>
      </c>
      <c r="P42" s="156">
        <f t="shared" si="12"/>
        <v>0</v>
      </c>
      <c r="Q42" s="40"/>
      <c r="R42" s="25">
        <v>50</v>
      </c>
      <c r="S42" s="43"/>
      <c r="T42" s="43"/>
      <c r="U42" s="21"/>
      <c r="V42" s="40"/>
      <c r="W42" s="25">
        <v>50</v>
      </c>
      <c r="X42" s="43"/>
      <c r="Y42" s="43"/>
      <c r="Z42" s="21"/>
      <c r="AA42" s="40"/>
      <c r="AB42" s="25">
        <v>50</v>
      </c>
      <c r="AC42" s="43"/>
      <c r="AD42" s="43"/>
      <c r="AE42" s="21"/>
      <c r="AF42" s="40"/>
      <c r="AG42" s="25">
        <v>50</v>
      </c>
      <c r="AH42" s="43"/>
      <c r="AI42" s="43"/>
      <c r="AJ42" s="21"/>
      <c r="AK42" s="89">
        <f t="shared" si="7"/>
        <v>0</v>
      </c>
      <c r="AL42" s="97" t="e" cm="1">
        <f t="array" ref="AL42">_xlfn.IFS(J42="","0",J42="小学生","600",J42="中学生","700",J42="高校生","1200",J42="一般","1500")</f>
        <v>#N/A</v>
      </c>
      <c r="AM42" s="97" t="e">
        <f t="shared" si="8"/>
        <v>#N/A</v>
      </c>
      <c r="AN42" s="66"/>
      <c r="AO42" s="101">
        <f t="shared" si="9"/>
        <v>126</v>
      </c>
      <c r="AP42" s="101">
        <f t="shared" si="3"/>
        <v>124</v>
      </c>
      <c r="AQ42" s="101" t="str">
        <f t="shared" si="0"/>
        <v>1</v>
      </c>
      <c r="AR42" s="101"/>
      <c r="AS42" s="101"/>
      <c r="AT42" s="101"/>
      <c r="AU42" s="101"/>
      <c r="AV42" s="101"/>
    </row>
    <row r="43" spans="2:48" ht="30" customHeight="1" x14ac:dyDescent="0.55000000000000004">
      <c r="B43" s="68">
        <v>27</v>
      </c>
      <c r="C43" s="119"/>
      <c r="D43" s="120"/>
      <c r="E43" s="127" t="str">
        <f t="shared" si="4"/>
        <v/>
      </c>
      <c r="F43" s="119"/>
      <c r="G43" s="120"/>
      <c r="H43" s="127" t="str">
        <f t="shared" si="5"/>
        <v/>
      </c>
      <c r="I43" s="36"/>
      <c r="J43" s="93" t="e">
        <f t="shared" si="1"/>
        <v>#N/A</v>
      </c>
      <c r="K43" s="34">
        <f t="shared" si="2"/>
        <v>0</v>
      </c>
      <c r="L43" s="37"/>
      <c r="M43" s="80">
        <f t="shared" si="13"/>
        <v>0</v>
      </c>
      <c r="N43" s="80">
        <f t="shared" si="10"/>
        <v>0</v>
      </c>
      <c r="O43" s="158">
        <f t="shared" si="11"/>
        <v>0</v>
      </c>
      <c r="P43" s="80">
        <f t="shared" si="12"/>
        <v>0</v>
      </c>
      <c r="Q43" s="39"/>
      <c r="R43" s="24">
        <v>50</v>
      </c>
      <c r="S43" s="41"/>
      <c r="T43" s="41"/>
      <c r="U43" s="42"/>
      <c r="V43" s="39"/>
      <c r="W43" s="24">
        <v>50</v>
      </c>
      <c r="X43" s="41"/>
      <c r="Y43" s="41"/>
      <c r="Z43" s="42"/>
      <c r="AA43" s="39"/>
      <c r="AB43" s="24">
        <v>50</v>
      </c>
      <c r="AC43" s="41"/>
      <c r="AD43" s="41"/>
      <c r="AE43" s="42"/>
      <c r="AF43" s="39"/>
      <c r="AG43" s="24">
        <v>50</v>
      </c>
      <c r="AH43" s="41"/>
      <c r="AI43" s="41"/>
      <c r="AJ43" s="42"/>
      <c r="AK43" s="90">
        <f t="shared" si="7"/>
        <v>0</v>
      </c>
      <c r="AL43" s="96" t="e" cm="1">
        <f t="array" ref="AL43">_xlfn.IFS(J43="","0",J43="小学生","600",J43="中学生","700",J43="高校生","1200",J43="一般","1500")</f>
        <v>#N/A</v>
      </c>
      <c r="AM43" s="96" t="e">
        <f t="shared" si="8"/>
        <v>#N/A</v>
      </c>
      <c r="AN43" s="66"/>
      <c r="AO43" s="101">
        <f t="shared" si="9"/>
        <v>126</v>
      </c>
      <c r="AP43" s="101">
        <f t="shared" si="3"/>
        <v>124</v>
      </c>
      <c r="AQ43" s="101" t="str">
        <f t="shared" si="0"/>
        <v>1</v>
      </c>
      <c r="AR43" s="101"/>
      <c r="AS43" s="101"/>
      <c r="AT43" s="101"/>
      <c r="AU43" s="101"/>
      <c r="AV43" s="101"/>
    </row>
    <row r="44" spans="2:48" ht="30" customHeight="1" x14ac:dyDescent="0.55000000000000004">
      <c r="B44" s="69">
        <v>28</v>
      </c>
      <c r="C44" s="121"/>
      <c r="D44" s="122"/>
      <c r="E44" s="126" t="str">
        <f t="shared" si="4"/>
        <v/>
      </c>
      <c r="F44" s="121"/>
      <c r="G44" s="122"/>
      <c r="H44" s="129" t="str">
        <f t="shared" si="5"/>
        <v/>
      </c>
      <c r="I44" s="75"/>
      <c r="J44" s="94" t="e">
        <f t="shared" si="1"/>
        <v>#N/A</v>
      </c>
      <c r="K44" s="35">
        <f t="shared" si="2"/>
        <v>0</v>
      </c>
      <c r="L44" s="38"/>
      <c r="M44" s="155">
        <f t="shared" si="13"/>
        <v>0</v>
      </c>
      <c r="N44" s="156">
        <f t="shared" si="10"/>
        <v>0</v>
      </c>
      <c r="O44" s="157">
        <f t="shared" si="11"/>
        <v>0</v>
      </c>
      <c r="P44" s="156">
        <f t="shared" si="12"/>
        <v>0</v>
      </c>
      <c r="Q44" s="40"/>
      <c r="R44" s="25">
        <v>50</v>
      </c>
      <c r="S44" s="43"/>
      <c r="T44" s="43"/>
      <c r="U44" s="21"/>
      <c r="V44" s="40"/>
      <c r="W44" s="25">
        <v>50</v>
      </c>
      <c r="X44" s="43"/>
      <c r="Y44" s="43"/>
      <c r="Z44" s="21"/>
      <c r="AA44" s="40"/>
      <c r="AB44" s="25">
        <v>50</v>
      </c>
      <c r="AC44" s="43"/>
      <c r="AD44" s="43"/>
      <c r="AE44" s="21"/>
      <c r="AF44" s="40"/>
      <c r="AG44" s="25">
        <v>50</v>
      </c>
      <c r="AH44" s="43"/>
      <c r="AI44" s="43"/>
      <c r="AJ44" s="21"/>
      <c r="AK44" s="89">
        <f t="shared" si="7"/>
        <v>0</v>
      </c>
      <c r="AL44" s="97" t="e" cm="1">
        <f t="array" ref="AL44">_xlfn.IFS(J44="","0",J44="小学生","600",J44="中学生","700",J44="高校生","1200",J44="一般","1500")</f>
        <v>#N/A</v>
      </c>
      <c r="AM44" s="97" t="e">
        <f t="shared" si="8"/>
        <v>#N/A</v>
      </c>
      <c r="AN44" s="66"/>
      <c r="AO44" s="101">
        <f t="shared" si="9"/>
        <v>126</v>
      </c>
      <c r="AP44" s="101">
        <f t="shared" si="3"/>
        <v>124</v>
      </c>
      <c r="AQ44" s="101" t="str">
        <f t="shared" si="0"/>
        <v>1</v>
      </c>
      <c r="AR44" s="101"/>
      <c r="AS44" s="101"/>
      <c r="AT44" s="101"/>
      <c r="AU44" s="101"/>
      <c r="AV44" s="101"/>
    </row>
    <row r="45" spans="2:48" ht="30" customHeight="1" x14ac:dyDescent="0.55000000000000004">
      <c r="B45" s="68">
        <v>29</v>
      </c>
      <c r="C45" s="119"/>
      <c r="D45" s="120"/>
      <c r="E45" s="127" t="str">
        <f t="shared" si="4"/>
        <v/>
      </c>
      <c r="F45" s="119"/>
      <c r="G45" s="120"/>
      <c r="H45" s="127" t="str">
        <f t="shared" si="5"/>
        <v/>
      </c>
      <c r="I45" s="36"/>
      <c r="J45" s="93" t="e">
        <f t="shared" si="1"/>
        <v>#N/A</v>
      </c>
      <c r="K45" s="34">
        <f t="shared" si="2"/>
        <v>0</v>
      </c>
      <c r="L45" s="37"/>
      <c r="M45" s="80">
        <f t="shared" si="13"/>
        <v>0</v>
      </c>
      <c r="N45" s="80">
        <f t="shared" si="10"/>
        <v>0</v>
      </c>
      <c r="O45" s="158">
        <f t="shared" si="11"/>
        <v>0</v>
      </c>
      <c r="P45" s="80">
        <f t="shared" si="12"/>
        <v>0</v>
      </c>
      <c r="Q45" s="39"/>
      <c r="R45" s="24">
        <v>50</v>
      </c>
      <c r="S45" s="41"/>
      <c r="T45" s="41"/>
      <c r="U45" s="42"/>
      <c r="V45" s="39"/>
      <c r="W45" s="24">
        <v>50</v>
      </c>
      <c r="X45" s="41"/>
      <c r="Y45" s="41"/>
      <c r="Z45" s="42"/>
      <c r="AA45" s="39"/>
      <c r="AB45" s="24">
        <v>50</v>
      </c>
      <c r="AC45" s="41"/>
      <c r="AD45" s="41"/>
      <c r="AE45" s="42"/>
      <c r="AF45" s="39"/>
      <c r="AG45" s="24">
        <v>50</v>
      </c>
      <c r="AH45" s="41"/>
      <c r="AI45" s="41"/>
      <c r="AJ45" s="42"/>
      <c r="AK45" s="90">
        <f t="shared" si="7"/>
        <v>0</v>
      </c>
      <c r="AL45" s="96" t="e" cm="1">
        <f t="array" ref="AL45">_xlfn.IFS(J45="","0",J45="小学生","600",J45="中学生","700",J45="高校生","1200",J45="一般","1500")</f>
        <v>#N/A</v>
      </c>
      <c r="AM45" s="96" t="e">
        <f t="shared" si="8"/>
        <v>#N/A</v>
      </c>
      <c r="AN45" s="66"/>
      <c r="AO45" s="101">
        <f t="shared" si="9"/>
        <v>126</v>
      </c>
      <c r="AP45" s="101">
        <f t="shared" si="3"/>
        <v>124</v>
      </c>
      <c r="AQ45" s="101" t="str">
        <f t="shared" si="0"/>
        <v>1</v>
      </c>
      <c r="AR45" s="101"/>
      <c r="AS45" s="101"/>
      <c r="AT45" s="101"/>
      <c r="AU45" s="101"/>
      <c r="AV45" s="101"/>
    </row>
    <row r="46" spans="2:48" ht="30" customHeight="1" x14ac:dyDescent="0.55000000000000004">
      <c r="B46" s="69">
        <v>30</v>
      </c>
      <c r="C46" s="121"/>
      <c r="D46" s="122"/>
      <c r="E46" s="126" t="str">
        <f t="shared" si="4"/>
        <v/>
      </c>
      <c r="F46" s="121"/>
      <c r="G46" s="122"/>
      <c r="H46" s="129" t="str">
        <f t="shared" si="5"/>
        <v/>
      </c>
      <c r="I46" s="75"/>
      <c r="J46" s="94" t="e">
        <f t="shared" si="1"/>
        <v>#N/A</v>
      </c>
      <c r="K46" s="35">
        <f t="shared" si="2"/>
        <v>0</v>
      </c>
      <c r="L46" s="38"/>
      <c r="M46" s="155">
        <f t="shared" si="13"/>
        <v>0</v>
      </c>
      <c r="N46" s="156">
        <f t="shared" si="10"/>
        <v>0</v>
      </c>
      <c r="O46" s="157">
        <f t="shared" si="11"/>
        <v>0</v>
      </c>
      <c r="P46" s="156">
        <f t="shared" si="12"/>
        <v>0</v>
      </c>
      <c r="Q46" s="40"/>
      <c r="R46" s="25">
        <v>50</v>
      </c>
      <c r="S46" s="43"/>
      <c r="T46" s="43"/>
      <c r="U46" s="21"/>
      <c r="V46" s="40"/>
      <c r="W46" s="25">
        <v>50</v>
      </c>
      <c r="X46" s="43"/>
      <c r="Y46" s="43"/>
      <c r="Z46" s="21"/>
      <c r="AA46" s="40"/>
      <c r="AB46" s="25">
        <v>50</v>
      </c>
      <c r="AC46" s="43"/>
      <c r="AD46" s="43"/>
      <c r="AE46" s="21"/>
      <c r="AF46" s="40"/>
      <c r="AG46" s="25">
        <v>50</v>
      </c>
      <c r="AH46" s="43"/>
      <c r="AI46" s="43"/>
      <c r="AJ46" s="21"/>
      <c r="AK46" s="89">
        <f>COUNTA(Q46,V46,AA46,AF46)</f>
        <v>0</v>
      </c>
      <c r="AL46" s="97" t="e" cm="1">
        <f t="array" ref="AL46">_xlfn.IFS(J46="","0",J46="小学生","600",J46="中学生","700",J46="高校生","1200",J46="一般","1500")</f>
        <v>#N/A</v>
      </c>
      <c r="AM46" s="97" t="e">
        <f t="shared" si="8"/>
        <v>#N/A</v>
      </c>
      <c r="AN46" s="66"/>
      <c r="AO46" s="101">
        <f t="shared" si="9"/>
        <v>126</v>
      </c>
      <c r="AP46" s="101">
        <f t="shared" si="3"/>
        <v>124</v>
      </c>
      <c r="AQ46" s="101" t="str">
        <f t="shared" si="0"/>
        <v>1</v>
      </c>
      <c r="AR46" s="101"/>
      <c r="AS46" s="101"/>
      <c r="AT46" s="101"/>
      <c r="AU46" s="101"/>
      <c r="AV46" s="101"/>
    </row>
    <row r="47" spans="2:48" ht="30" customHeight="1" x14ac:dyDescent="0.55000000000000004">
      <c r="B47" s="68">
        <v>31</v>
      </c>
      <c r="C47" s="119"/>
      <c r="D47" s="120"/>
      <c r="E47" s="127" t="str">
        <f t="shared" si="4"/>
        <v/>
      </c>
      <c r="F47" s="119"/>
      <c r="G47" s="120"/>
      <c r="H47" s="127" t="str">
        <f t="shared" si="5"/>
        <v/>
      </c>
      <c r="I47" s="36"/>
      <c r="J47" s="93" t="e">
        <f t="shared" si="1"/>
        <v>#N/A</v>
      </c>
      <c r="K47" s="34">
        <f t="shared" si="2"/>
        <v>0</v>
      </c>
      <c r="L47" s="37"/>
      <c r="M47" s="80">
        <f t="shared" si="13"/>
        <v>0</v>
      </c>
      <c r="N47" s="80">
        <f t="shared" si="10"/>
        <v>0</v>
      </c>
      <c r="O47" s="158">
        <f t="shared" si="11"/>
        <v>0</v>
      </c>
      <c r="P47" s="80">
        <f t="shared" si="12"/>
        <v>0</v>
      </c>
      <c r="Q47" s="39"/>
      <c r="R47" s="24">
        <v>50</v>
      </c>
      <c r="S47" s="41"/>
      <c r="T47" s="41"/>
      <c r="U47" s="42"/>
      <c r="V47" s="39"/>
      <c r="W47" s="24">
        <v>50</v>
      </c>
      <c r="X47" s="41"/>
      <c r="Y47" s="44"/>
      <c r="Z47" s="42"/>
      <c r="AA47" s="113"/>
      <c r="AB47" s="24">
        <v>50</v>
      </c>
      <c r="AC47" s="41"/>
      <c r="AD47" s="41"/>
      <c r="AE47" s="42"/>
      <c r="AF47" s="39"/>
      <c r="AG47" s="24">
        <v>50</v>
      </c>
      <c r="AH47" s="41"/>
      <c r="AI47" s="41"/>
      <c r="AJ47" s="42"/>
      <c r="AK47" s="90">
        <f>COUNTA(Q47,V47,AA47,AF47)</f>
        <v>0</v>
      </c>
      <c r="AL47" s="96" t="e" cm="1">
        <f t="array" ref="AL47">_xlfn.IFS(J47="","0",J47="小学生","600",J47="中学生","700",J47="高校生","1200",J47="一般","1500")</f>
        <v>#N/A</v>
      </c>
      <c r="AM47" s="96" t="e">
        <f t="shared" si="8"/>
        <v>#N/A</v>
      </c>
      <c r="AN47" s="66"/>
      <c r="AO47" s="101">
        <f t="shared" si="9"/>
        <v>126</v>
      </c>
      <c r="AP47" s="101">
        <f t="shared" si="3"/>
        <v>124</v>
      </c>
      <c r="AQ47" s="101" t="str">
        <f t="shared" si="0"/>
        <v>1</v>
      </c>
      <c r="AR47" s="101"/>
      <c r="AS47" s="101"/>
      <c r="AT47" s="101"/>
      <c r="AU47" s="101"/>
      <c r="AV47" s="101"/>
    </row>
    <row r="48" spans="2:48" ht="30" customHeight="1" x14ac:dyDescent="0.55000000000000004">
      <c r="B48" s="69">
        <v>32</v>
      </c>
      <c r="C48" s="121"/>
      <c r="D48" s="122"/>
      <c r="E48" s="126" t="str">
        <f t="shared" si="4"/>
        <v/>
      </c>
      <c r="F48" s="121"/>
      <c r="G48" s="122"/>
      <c r="H48" s="129" t="str">
        <f t="shared" si="5"/>
        <v/>
      </c>
      <c r="I48" s="75"/>
      <c r="J48" s="94" t="e">
        <f t="shared" si="1"/>
        <v>#N/A</v>
      </c>
      <c r="K48" s="35">
        <f t="shared" si="2"/>
        <v>0</v>
      </c>
      <c r="L48" s="38"/>
      <c r="M48" s="155">
        <f t="shared" si="13"/>
        <v>0</v>
      </c>
      <c r="N48" s="156">
        <f t="shared" si="10"/>
        <v>0</v>
      </c>
      <c r="O48" s="157">
        <f t="shared" si="11"/>
        <v>0</v>
      </c>
      <c r="P48" s="156">
        <f t="shared" si="12"/>
        <v>0</v>
      </c>
      <c r="Q48" s="40"/>
      <c r="R48" s="25">
        <v>50</v>
      </c>
      <c r="S48" s="43"/>
      <c r="T48" s="43"/>
      <c r="U48" s="21"/>
      <c r="V48" s="40"/>
      <c r="W48" s="25">
        <v>50</v>
      </c>
      <c r="X48" s="2"/>
      <c r="Y48" s="107"/>
      <c r="Z48" s="21"/>
      <c r="AA48" s="40"/>
      <c r="AB48" s="25">
        <v>50</v>
      </c>
      <c r="AC48" s="43"/>
      <c r="AD48" s="43"/>
      <c r="AE48" s="21"/>
      <c r="AF48" s="40"/>
      <c r="AG48" s="25">
        <v>50</v>
      </c>
      <c r="AH48" s="43"/>
      <c r="AI48" s="43"/>
      <c r="AJ48" s="21"/>
      <c r="AK48" s="89">
        <f>COUNTA(Q48,V48,AA48,AF48)</f>
        <v>0</v>
      </c>
      <c r="AL48" s="97" t="e" cm="1">
        <f t="array" ref="AL48">_xlfn.IFS(J48="","0",J48="小学生","600",J48="中学生","700",J48="高校生","1200",J48="一般","1500")</f>
        <v>#N/A</v>
      </c>
      <c r="AM48" s="97" t="e">
        <f t="shared" si="8"/>
        <v>#N/A</v>
      </c>
      <c r="AN48" s="66"/>
      <c r="AO48" s="101">
        <f t="shared" si="9"/>
        <v>126</v>
      </c>
      <c r="AP48" s="101">
        <f t="shared" si="3"/>
        <v>124</v>
      </c>
      <c r="AQ48" s="101" t="str">
        <f t="shared" ref="AQ48:AQ66" si="14">IF(ISTEXT(AN48),"0","1")</f>
        <v>1</v>
      </c>
      <c r="AR48" s="101"/>
      <c r="AS48" s="101"/>
      <c r="AT48" s="101"/>
      <c r="AU48" s="101"/>
      <c r="AV48" s="101"/>
    </row>
    <row r="49" spans="2:48" ht="30" customHeight="1" x14ac:dyDescent="0.55000000000000004">
      <c r="B49" s="68">
        <v>33</v>
      </c>
      <c r="C49" s="119"/>
      <c r="D49" s="120"/>
      <c r="E49" s="127" t="str">
        <f t="shared" si="4"/>
        <v/>
      </c>
      <c r="F49" s="119"/>
      <c r="G49" s="120"/>
      <c r="H49" s="127" t="str">
        <f t="shared" si="5"/>
        <v/>
      </c>
      <c r="I49" s="36"/>
      <c r="J49" s="93" t="e">
        <f t="shared" ref="J49:J66" si="15">VLOOKUP(K49,AU$2:AV$20,2,FALSE)</f>
        <v>#N/A</v>
      </c>
      <c r="K49" s="34">
        <f t="shared" ref="K49:K66" si="16">VLOOKUP(AO49,AT$2:AU$20,2,TRUE)</f>
        <v>0</v>
      </c>
      <c r="L49" s="37"/>
      <c r="M49" s="80">
        <f t="shared" si="13"/>
        <v>0</v>
      </c>
      <c r="N49" s="80">
        <f t="shared" si="10"/>
        <v>0</v>
      </c>
      <c r="O49" s="158">
        <f t="shared" si="11"/>
        <v>0</v>
      </c>
      <c r="P49" s="80">
        <f t="shared" si="12"/>
        <v>0</v>
      </c>
      <c r="Q49" s="39"/>
      <c r="R49" s="24">
        <v>50</v>
      </c>
      <c r="S49" s="41"/>
      <c r="T49" s="41"/>
      <c r="U49" s="42"/>
      <c r="V49" s="39"/>
      <c r="W49" s="24">
        <v>50</v>
      </c>
      <c r="X49" s="41"/>
      <c r="Y49" s="41"/>
      <c r="Z49" s="42"/>
      <c r="AA49" s="39"/>
      <c r="AB49" s="24">
        <v>50</v>
      </c>
      <c r="AC49" s="41"/>
      <c r="AD49" s="41"/>
      <c r="AE49" s="42"/>
      <c r="AF49" s="39"/>
      <c r="AG49" s="24">
        <v>50</v>
      </c>
      <c r="AH49" s="41"/>
      <c r="AI49" s="41"/>
      <c r="AJ49" s="42"/>
      <c r="AK49" s="90">
        <f t="shared" si="7"/>
        <v>0</v>
      </c>
      <c r="AL49" s="96" t="e" cm="1">
        <f t="array" ref="AL49">_xlfn.IFS(J49="","0",J49="小学生","600",J49="中学生","700",J49="高校生","1200",J49="一般","1500")</f>
        <v>#N/A</v>
      </c>
      <c r="AM49" s="96" t="e">
        <f t="shared" si="8"/>
        <v>#N/A</v>
      </c>
      <c r="AN49" s="66"/>
      <c r="AO49" s="101">
        <f t="shared" si="9"/>
        <v>126</v>
      </c>
      <c r="AP49" s="101">
        <f t="shared" si="3"/>
        <v>124</v>
      </c>
      <c r="AQ49" s="101" t="str">
        <f t="shared" si="14"/>
        <v>1</v>
      </c>
      <c r="AR49" s="101"/>
      <c r="AS49" s="101"/>
      <c r="AT49" s="101"/>
      <c r="AU49" s="101"/>
      <c r="AV49" s="101"/>
    </row>
    <row r="50" spans="2:48" ht="30" customHeight="1" x14ac:dyDescent="0.55000000000000004">
      <c r="B50" s="69">
        <v>34</v>
      </c>
      <c r="C50" s="121"/>
      <c r="D50" s="122"/>
      <c r="E50" s="126" t="str">
        <f t="shared" si="4"/>
        <v/>
      </c>
      <c r="F50" s="121"/>
      <c r="G50" s="122"/>
      <c r="H50" s="129" t="str">
        <f t="shared" si="5"/>
        <v/>
      </c>
      <c r="I50" s="75"/>
      <c r="J50" s="94" t="e">
        <f t="shared" si="15"/>
        <v>#N/A</v>
      </c>
      <c r="K50" s="35">
        <f t="shared" si="16"/>
        <v>0</v>
      </c>
      <c r="L50" s="38"/>
      <c r="M50" s="155">
        <f t="shared" si="13"/>
        <v>0</v>
      </c>
      <c r="N50" s="156">
        <f t="shared" si="10"/>
        <v>0</v>
      </c>
      <c r="O50" s="157">
        <f t="shared" si="11"/>
        <v>0</v>
      </c>
      <c r="P50" s="156">
        <f t="shared" si="12"/>
        <v>0</v>
      </c>
      <c r="Q50" s="40"/>
      <c r="R50" s="25">
        <v>50</v>
      </c>
      <c r="S50" s="43"/>
      <c r="T50" s="43"/>
      <c r="U50" s="21"/>
      <c r="V50" s="40"/>
      <c r="W50" s="25">
        <v>50</v>
      </c>
      <c r="X50" s="43"/>
      <c r="Y50" s="43"/>
      <c r="Z50" s="21"/>
      <c r="AA50" s="40"/>
      <c r="AB50" s="25">
        <v>50</v>
      </c>
      <c r="AC50" s="43"/>
      <c r="AD50" s="43"/>
      <c r="AE50" s="21"/>
      <c r="AF50" s="40"/>
      <c r="AG50" s="25">
        <v>50</v>
      </c>
      <c r="AH50" s="43"/>
      <c r="AI50" s="43"/>
      <c r="AJ50" s="21"/>
      <c r="AK50" s="89">
        <f t="shared" si="7"/>
        <v>0</v>
      </c>
      <c r="AL50" s="97" t="e" cm="1">
        <f t="array" ref="AL50">_xlfn.IFS(J50="","0",J50="小学生","600",J50="中学生","700",J50="高校生","1200",J50="一般","1500")</f>
        <v>#N/A</v>
      </c>
      <c r="AM50" s="97" t="e">
        <f t="shared" si="8"/>
        <v>#N/A</v>
      </c>
      <c r="AN50" s="66"/>
      <c r="AO50" s="101">
        <f t="shared" si="9"/>
        <v>126</v>
      </c>
      <c r="AP50" s="101">
        <f t="shared" si="3"/>
        <v>124</v>
      </c>
      <c r="AQ50" s="101" t="str">
        <f t="shared" si="14"/>
        <v>1</v>
      </c>
      <c r="AR50" s="101"/>
      <c r="AS50" s="101"/>
      <c r="AT50" s="101"/>
      <c r="AU50" s="101"/>
      <c r="AV50" s="101"/>
    </row>
    <row r="51" spans="2:48" ht="30" customHeight="1" x14ac:dyDescent="0.55000000000000004">
      <c r="B51" s="68">
        <v>35</v>
      </c>
      <c r="C51" s="119"/>
      <c r="D51" s="120"/>
      <c r="E51" s="127" t="str">
        <f t="shared" si="4"/>
        <v/>
      </c>
      <c r="F51" s="119"/>
      <c r="G51" s="120"/>
      <c r="H51" s="127" t="str">
        <f t="shared" si="5"/>
        <v/>
      </c>
      <c r="I51" s="36"/>
      <c r="J51" s="93" t="e">
        <f t="shared" si="15"/>
        <v>#N/A</v>
      </c>
      <c r="K51" s="34">
        <f t="shared" si="16"/>
        <v>0</v>
      </c>
      <c r="L51" s="37"/>
      <c r="M51" s="80">
        <f t="shared" si="13"/>
        <v>0</v>
      </c>
      <c r="N51" s="80">
        <f t="shared" si="10"/>
        <v>0</v>
      </c>
      <c r="O51" s="158">
        <f t="shared" si="11"/>
        <v>0</v>
      </c>
      <c r="P51" s="80">
        <f t="shared" si="12"/>
        <v>0</v>
      </c>
      <c r="Q51" s="39"/>
      <c r="R51" s="24">
        <v>50</v>
      </c>
      <c r="S51" s="41"/>
      <c r="T51" s="41"/>
      <c r="U51" s="42"/>
      <c r="V51" s="39"/>
      <c r="W51" s="24">
        <v>50</v>
      </c>
      <c r="X51" s="41"/>
      <c r="Y51" s="41"/>
      <c r="Z51" s="42"/>
      <c r="AA51" s="39"/>
      <c r="AB51" s="24">
        <v>50</v>
      </c>
      <c r="AC51" s="41"/>
      <c r="AD51" s="41"/>
      <c r="AE51" s="42"/>
      <c r="AF51" s="39"/>
      <c r="AG51" s="24">
        <v>50</v>
      </c>
      <c r="AH51" s="41"/>
      <c r="AI51" s="41"/>
      <c r="AJ51" s="42"/>
      <c r="AK51" s="90">
        <f t="shared" si="7"/>
        <v>0</v>
      </c>
      <c r="AL51" s="96" t="e" cm="1">
        <f t="array" ref="AL51">_xlfn.IFS(J51="","0",J51="小学生","600",J51="中学生","700",J51="高校生","1200",J51="一般","1500")</f>
        <v>#N/A</v>
      </c>
      <c r="AM51" s="96" t="e">
        <f t="shared" si="8"/>
        <v>#N/A</v>
      </c>
      <c r="AN51" s="66"/>
      <c r="AO51" s="101">
        <f t="shared" si="9"/>
        <v>126</v>
      </c>
      <c r="AP51" s="101">
        <f t="shared" si="3"/>
        <v>124</v>
      </c>
      <c r="AQ51" s="101" t="str">
        <f t="shared" si="14"/>
        <v>1</v>
      </c>
      <c r="AR51" s="101"/>
      <c r="AS51" s="101"/>
      <c r="AT51" s="101"/>
      <c r="AU51" s="101"/>
      <c r="AV51" s="101"/>
    </row>
    <row r="52" spans="2:48" ht="30" customHeight="1" x14ac:dyDescent="0.55000000000000004">
      <c r="B52" s="69">
        <v>36</v>
      </c>
      <c r="C52" s="121"/>
      <c r="D52" s="122"/>
      <c r="E52" s="126" t="str">
        <f t="shared" si="4"/>
        <v/>
      </c>
      <c r="F52" s="121"/>
      <c r="G52" s="122"/>
      <c r="H52" s="129" t="str">
        <f t="shared" si="5"/>
        <v/>
      </c>
      <c r="I52" s="75"/>
      <c r="J52" s="94" t="e">
        <f t="shared" si="15"/>
        <v>#N/A</v>
      </c>
      <c r="K52" s="35">
        <f t="shared" si="16"/>
        <v>0</v>
      </c>
      <c r="L52" s="38"/>
      <c r="M52" s="155">
        <f t="shared" si="13"/>
        <v>0</v>
      </c>
      <c r="N52" s="156">
        <f t="shared" si="10"/>
        <v>0</v>
      </c>
      <c r="O52" s="157">
        <f t="shared" si="11"/>
        <v>0</v>
      </c>
      <c r="P52" s="156">
        <f t="shared" si="12"/>
        <v>0</v>
      </c>
      <c r="Q52" s="40"/>
      <c r="R52" s="25">
        <v>50</v>
      </c>
      <c r="S52" s="43"/>
      <c r="T52" s="43"/>
      <c r="U52" s="21"/>
      <c r="V52" s="40"/>
      <c r="W52" s="25">
        <v>50</v>
      </c>
      <c r="X52" s="43"/>
      <c r="Y52" s="43"/>
      <c r="Z52" s="21"/>
      <c r="AA52" s="40"/>
      <c r="AB52" s="25">
        <v>50</v>
      </c>
      <c r="AC52" s="43"/>
      <c r="AD52" s="43"/>
      <c r="AE52" s="21"/>
      <c r="AF52" s="40"/>
      <c r="AG52" s="25">
        <v>50</v>
      </c>
      <c r="AH52" s="43"/>
      <c r="AI52" s="43"/>
      <c r="AJ52" s="21"/>
      <c r="AK52" s="89">
        <f t="shared" si="7"/>
        <v>0</v>
      </c>
      <c r="AL52" s="97" t="e" cm="1">
        <f t="array" ref="AL52">_xlfn.IFS(J52="","0",J52="小学生","600",J52="中学生","700",J52="高校生","1200",J52="一般","1500")</f>
        <v>#N/A</v>
      </c>
      <c r="AM52" s="97" t="e">
        <f t="shared" si="8"/>
        <v>#N/A</v>
      </c>
      <c r="AN52" s="66"/>
      <c r="AO52" s="101">
        <f t="shared" si="9"/>
        <v>126</v>
      </c>
      <c r="AP52" s="101">
        <f t="shared" si="3"/>
        <v>124</v>
      </c>
      <c r="AQ52" s="101" t="str">
        <f t="shared" si="14"/>
        <v>1</v>
      </c>
      <c r="AR52" s="101"/>
      <c r="AS52" s="101"/>
      <c r="AT52" s="101"/>
      <c r="AU52" s="101"/>
      <c r="AV52" s="101"/>
    </row>
    <row r="53" spans="2:48" ht="30" customHeight="1" x14ac:dyDescent="0.55000000000000004">
      <c r="B53" s="68">
        <v>37</v>
      </c>
      <c r="C53" s="119"/>
      <c r="D53" s="120"/>
      <c r="E53" s="127" t="str">
        <f t="shared" si="4"/>
        <v/>
      </c>
      <c r="F53" s="119"/>
      <c r="G53" s="120"/>
      <c r="H53" s="127" t="str">
        <f t="shared" si="5"/>
        <v/>
      </c>
      <c r="I53" s="36"/>
      <c r="J53" s="93" t="e">
        <f t="shared" si="15"/>
        <v>#N/A</v>
      </c>
      <c r="K53" s="34">
        <f t="shared" si="16"/>
        <v>0</v>
      </c>
      <c r="L53" s="37"/>
      <c r="M53" s="80">
        <f t="shared" si="13"/>
        <v>0</v>
      </c>
      <c r="N53" s="80">
        <f t="shared" si="10"/>
        <v>0</v>
      </c>
      <c r="O53" s="158">
        <f t="shared" si="11"/>
        <v>0</v>
      </c>
      <c r="P53" s="80">
        <f t="shared" si="12"/>
        <v>0</v>
      </c>
      <c r="Q53" s="39"/>
      <c r="R53" s="24">
        <v>50</v>
      </c>
      <c r="S53" s="41"/>
      <c r="T53" s="41"/>
      <c r="U53" s="42"/>
      <c r="V53" s="39"/>
      <c r="W53" s="24">
        <v>50</v>
      </c>
      <c r="X53" s="41"/>
      <c r="Y53" s="41"/>
      <c r="Z53" s="42"/>
      <c r="AA53" s="39"/>
      <c r="AB53" s="24">
        <v>50</v>
      </c>
      <c r="AC53" s="41"/>
      <c r="AD53" s="41"/>
      <c r="AE53" s="42"/>
      <c r="AF53" s="39"/>
      <c r="AG53" s="24">
        <v>50</v>
      </c>
      <c r="AH53" s="41"/>
      <c r="AI53" s="41"/>
      <c r="AJ53" s="42"/>
      <c r="AK53" s="90">
        <f t="shared" si="7"/>
        <v>0</v>
      </c>
      <c r="AL53" s="96" t="e" cm="1">
        <f t="array" ref="AL53">_xlfn.IFS(J53="","0",J53="小学生","600",J53="中学生","700",J53="高校生","1200",J53="一般","1500")</f>
        <v>#N/A</v>
      </c>
      <c r="AM53" s="96" t="e">
        <f t="shared" si="8"/>
        <v>#N/A</v>
      </c>
      <c r="AN53" s="66"/>
      <c r="AO53" s="101">
        <f t="shared" si="9"/>
        <v>126</v>
      </c>
      <c r="AP53" s="101">
        <f t="shared" si="3"/>
        <v>124</v>
      </c>
      <c r="AQ53" s="101" t="str">
        <f t="shared" si="14"/>
        <v>1</v>
      </c>
      <c r="AR53" s="101"/>
      <c r="AS53" s="101"/>
      <c r="AT53" s="101"/>
      <c r="AU53" s="101"/>
      <c r="AV53" s="101"/>
    </row>
    <row r="54" spans="2:48" ht="30" customHeight="1" x14ac:dyDescent="0.55000000000000004">
      <c r="B54" s="69">
        <v>38</v>
      </c>
      <c r="C54" s="121"/>
      <c r="D54" s="122"/>
      <c r="E54" s="126" t="str">
        <f t="shared" si="4"/>
        <v/>
      </c>
      <c r="F54" s="121"/>
      <c r="G54" s="122"/>
      <c r="H54" s="129" t="str">
        <f t="shared" si="5"/>
        <v/>
      </c>
      <c r="I54" s="75"/>
      <c r="J54" s="94" t="e">
        <f t="shared" si="15"/>
        <v>#N/A</v>
      </c>
      <c r="K54" s="35">
        <f t="shared" si="16"/>
        <v>0</v>
      </c>
      <c r="L54" s="38"/>
      <c r="M54" s="155">
        <f t="shared" si="13"/>
        <v>0</v>
      </c>
      <c r="N54" s="156">
        <f t="shared" si="10"/>
        <v>0</v>
      </c>
      <c r="O54" s="157">
        <f t="shared" si="11"/>
        <v>0</v>
      </c>
      <c r="P54" s="156">
        <f t="shared" si="12"/>
        <v>0</v>
      </c>
      <c r="Q54" s="40"/>
      <c r="R54" s="25">
        <v>50</v>
      </c>
      <c r="S54" s="43"/>
      <c r="T54" s="43"/>
      <c r="U54" s="21"/>
      <c r="V54" s="40"/>
      <c r="W54" s="25">
        <v>50</v>
      </c>
      <c r="X54" s="43"/>
      <c r="Y54" s="43"/>
      <c r="Z54" s="21"/>
      <c r="AA54" s="40"/>
      <c r="AB54" s="25">
        <v>50</v>
      </c>
      <c r="AC54" s="43"/>
      <c r="AD54" s="43"/>
      <c r="AE54" s="21"/>
      <c r="AF54" s="40"/>
      <c r="AG54" s="25">
        <v>50</v>
      </c>
      <c r="AH54" s="43"/>
      <c r="AI54" s="43"/>
      <c r="AJ54" s="21"/>
      <c r="AK54" s="89">
        <f t="shared" si="7"/>
        <v>0</v>
      </c>
      <c r="AL54" s="97" t="e" cm="1">
        <f t="array" ref="AL54">_xlfn.IFS(J54="","0",J54="小学生","600",J54="中学生","700",J54="高校生","1200",J54="一般","1500")</f>
        <v>#N/A</v>
      </c>
      <c r="AM54" s="97" t="e">
        <f t="shared" si="8"/>
        <v>#N/A</v>
      </c>
      <c r="AN54" s="66"/>
      <c r="AO54" s="101">
        <f t="shared" si="9"/>
        <v>126</v>
      </c>
      <c r="AP54" s="101">
        <f t="shared" si="3"/>
        <v>124</v>
      </c>
      <c r="AQ54" s="101" t="str">
        <f t="shared" si="14"/>
        <v>1</v>
      </c>
      <c r="AR54" s="101"/>
      <c r="AS54" s="101"/>
      <c r="AT54" s="101"/>
      <c r="AU54" s="101"/>
      <c r="AV54" s="101"/>
    </row>
    <row r="55" spans="2:48" ht="30" customHeight="1" x14ac:dyDescent="0.55000000000000004">
      <c r="B55" s="68">
        <v>39</v>
      </c>
      <c r="C55" s="119"/>
      <c r="D55" s="120"/>
      <c r="E55" s="127" t="str">
        <f t="shared" si="4"/>
        <v/>
      </c>
      <c r="F55" s="119"/>
      <c r="G55" s="120"/>
      <c r="H55" s="127" t="str">
        <f t="shared" si="5"/>
        <v/>
      </c>
      <c r="I55" s="36"/>
      <c r="J55" s="93" t="e">
        <f t="shared" si="15"/>
        <v>#N/A</v>
      </c>
      <c r="K55" s="34">
        <f t="shared" si="16"/>
        <v>0</v>
      </c>
      <c r="L55" s="37"/>
      <c r="M55" s="80">
        <f t="shared" si="13"/>
        <v>0</v>
      </c>
      <c r="N55" s="80">
        <f t="shared" si="10"/>
        <v>0</v>
      </c>
      <c r="O55" s="158">
        <f t="shared" si="11"/>
        <v>0</v>
      </c>
      <c r="P55" s="80">
        <f t="shared" si="12"/>
        <v>0</v>
      </c>
      <c r="Q55" s="39"/>
      <c r="R55" s="24">
        <v>50</v>
      </c>
      <c r="S55" s="41"/>
      <c r="T55" s="41"/>
      <c r="U55" s="42"/>
      <c r="V55" s="39"/>
      <c r="W55" s="24">
        <v>50</v>
      </c>
      <c r="X55" s="41"/>
      <c r="Y55" s="41"/>
      <c r="Z55" s="42"/>
      <c r="AA55" s="39"/>
      <c r="AB55" s="24">
        <v>50</v>
      </c>
      <c r="AC55" s="41"/>
      <c r="AD55" s="41"/>
      <c r="AE55" s="42"/>
      <c r="AF55" s="39"/>
      <c r="AG55" s="24">
        <v>50</v>
      </c>
      <c r="AH55" s="41"/>
      <c r="AI55" s="41"/>
      <c r="AJ55" s="42"/>
      <c r="AK55" s="90">
        <f t="shared" si="7"/>
        <v>0</v>
      </c>
      <c r="AL55" s="96" t="e" cm="1">
        <f t="array" ref="AL55">_xlfn.IFS(J55="","0",J55="小学生","600",J55="中学生","700",J55="高校生","1200",J55="一般","1500")</f>
        <v>#N/A</v>
      </c>
      <c r="AM55" s="96" t="e">
        <f t="shared" si="8"/>
        <v>#N/A</v>
      </c>
      <c r="AN55" s="66"/>
      <c r="AO55" s="101">
        <f t="shared" si="9"/>
        <v>126</v>
      </c>
      <c r="AP55" s="101">
        <f t="shared" si="3"/>
        <v>124</v>
      </c>
      <c r="AQ55" s="101" t="str">
        <f t="shared" si="14"/>
        <v>1</v>
      </c>
      <c r="AR55" s="101"/>
      <c r="AS55" s="101"/>
      <c r="AT55" s="101"/>
      <c r="AU55" s="101"/>
      <c r="AV55" s="101"/>
    </row>
    <row r="56" spans="2:48" ht="30" customHeight="1" x14ac:dyDescent="0.55000000000000004">
      <c r="B56" s="69">
        <v>40</v>
      </c>
      <c r="C56" s="121"/>
      <c r="D56" s="122"/>
      <c r="E56" s="126" t="str">
        <f t="shared" si="4"/>
        <v/>
      </c>
      <c r="F56" s="121"/>
      <c r="G56" s="122"/>
      <c r="H56" s="129" t="str">
        <f t="shared" si="5"/>
        <v/>
      </c>
      <c r="I56" s="75"/>
      <c r="J56" s="94" t="e">
        <f t="shared" si="15"/>
        <v>#N/A</v>
      </c>
      <c r="K56" s="35">
        <f t="shared" si="16"/>
        <v>0</v>
      </c>
      <c r="L56" s="38"/>
      <c r="M56" s="155">
        <f t="shared" si="13"/>
        <v>0</v>
      </c>
      <c r="N56" s="156">
        <f t="shared" si="10"/>
        <v>0</v>
      </c>
      <c r="O56" s="157">
        <f t="shared" si="11"/>
        <v>0</v>
      </c>
      <c r="P56" s="156">
        <f t="shared" si="12"/>
        <v>0</v>
      </c>
      <c r="Q56" s="40"/>
      <c r="R56" s="25">
        <v>50</v>
      </c>
      <c r="S56" s="43"/>
      <c r="T56" s="43"/>
      <c r="U56" s="21"/>
      <c r="V56" s="40"/>
      <c r="W56" s="25">
        <v>50</v>
      </c>
      <c r="X56" s="43"/>
      <c r="Y56" s="43"/>
      <c r="Z56" s="21"/>
      <c r="AA56" s="40"/>
      <c r="AB56" s="25">
        <v>50</v>
      </c>
      <c r="AC56" s="43"/>
      <c r="AD56" s="43"/>
      <c r="AE56" s="21"/>
      <c r="AF56" s="40"/>
      <c r="AG56" s="25">
        <v>50</v>
      </c>
      <c r="AH56" s="43"/>
      <c r="AI56" s="43"/>
      <c r="AJ56" s="21"/>
      <c r="AK56" s="89">
        <f t="shared" si="7"/>
        <v>0</v>
      </c>
      <c r="AL56" s="97" t="e" cm="1">
        <f t="array" ref="AL56">_xlfn.IFS(J56="","0",J56="小学生","600",J56="中学生","700",J56="高校生","1200",J56="一般","1500")</f>
        <v>#N/A</v>
      </c>
      <c r="AM56" s="97" t="e">
        <f t="shared" si="8"/>
        <v>#N/A</v>
      </c>
      <c r="AN56" s="66"/>
      <c r="AO56" s="101">
        <f t="shared" si="9"/>
        <v>126</v>
      </c>
      <c r="AP56" s="101">
        <f t="shared" si="3"/>
        <v>124</v>
      </c>
      <c r="AQ56" s="101" t="str">
        <f t="shared" si="14"/>
        <v>1</v>
      </c>
      <c r="AR56" s="101"/>
      <c r="AS56" s="101"/>
      <c r="AT56" s="101"/>
      <c r="AU56" s="101"/>
      <c r="AV56" s="101"/>
    </row>
    <row r="57" spans="2:48" ht="30" customHeight="1" x14ac:dyDescent="0.55000000000000004">
      <c r="B57" s="68">
        <v>41</v>
      </c>
      <c r="C57" s="119"/>
      <c r="D57" s="120"/>
      <c r="E57" s="127" t="str">
        <f t="shared" si="4"/>
        <v/>
      </c>
      <c r="F57" s="119"/>
      <c r="G57" s="120"/>
      <c r="H57" s="127" t="str">
        <f t="shared" si="5"/>
        <v/>
      </c>
      <c r="I57" s="36"/>
      <c r="J57" s="93" t="e">
        <f t="shared" si="15"/>
        <v>#N/A</v>
      </c>
      <c r="K57" s="34">
        <f t="shared" si="16"/>
        <v>0</v>
      </c>
      <c r="L57" s="37"/>
      <c r="M57" s="80">
        <f t="shared" si="13"/>
        <v>0</v>
      </c>
      <c r="N57" s="80">
        <f t="shared" si="10"/>
        <v>0</v>
      </c>
      <c r="O57" s="158">
        <f t="shared" si="11"/>
        <v>0</v>
      </c>
      <c r="P57" s="80">
        <f t="shared" si="12"/>
        <v>0</v>
      </c>
      <c r="Q57" s="39"/>
      <c r="R57" s="24">
        <v>50</v>
      </c>
      <c r="S57" s="41"/>
      <c r="T57" s="41"/>
      <c r="U57" s="42"/>
      <c r="V57" s="39"/>
      <c r="W57" s="24">
        <v>50</v>
      </c>
      <c r="X57" s="41"/>
      <c r="Y57" s="41"/>
      <c r="Z57" s="42"/>
      <c r="AA57" s="39"/>
      <c r="AB57" s="24">
        <v>50</v>
      </c>
      <c r="AC57" s="41"/>
      <c r="AD57" s="41"/>
      <c r="AE57" s="42"/>
      <c r="AF57" s="39"/>
      <c r="AG57" s="24">
        <v>50</v>
      </c>
      <c r="AH57" s="41"/>
      <c r="AI57" s="41"/>
      <c r="AJ57" s="42"/>
      <c r="AK57" s="90">
        <f t="shared" si="7"/>
        <v>0</v>
      </c>
      <c r="AL57" s="96" t="e" cm="1">
        <f t="array" ref="AL57">_xlfn.IFS(J57="","0",J57="小学生","600",J57="中学生","700",J57="高校生","1200",J57="一般","1500")</f>
        <v>#N/A</v>
      </c>
      <c r="AM57" s="96" t="e">
        <f t="shared" si="8"/>
        <v>#N/A</v>
      </c>
      <c r="AN57" s="66"/>
      <c r="AO57" s="101">
        <f t="shared" si="9"/>
        <v>126</v>
      </c>
      <c r="AP57" s="101">
        <f t="shared" si="3"/>
        <v>124</v>
      </c>
      <c r="AQ57" s="101" t="str">
        <f t="shared" si="14"/>
        <v>1</v>
      </c>
      <c r="AR57" s="101"/>
      <c r="AS57" s="101"/>
      <c r="AT57" s="101"/>
      <c r="AU57" s="101"/>
      <c r="AV57" s="101"/>
    </row>
    <row r="58" spans="2:48" ht="30" customHeight="1" x14ac:dyDescent="0.55000000000000004">
      <c r="B58" s="69">
        <v>42</v>
      </c>
      <c r="C58" s="121"/>
      <c r="D58" s="122"/>
      <c r="E58" s="126" t="str">
        <f t="shared" si="4"/>
        <v/>
      </c>
      <c r="F58" s="121"/>
      <c r="G58" s="122"/>
      <c r="H58" s="129" t="str">
        <f t="shared" si="5"/>
        <v/>
      </c>
      <c r="I58" s="75"/>
      <c r="J58" s="94" t="e">
        <f t="shared" si="15"/>
        <v>#N/A</v>
      </c>
      <c r="K58" s="35">
        <f t="shared" si="16"/>
        <v>0</v>
      </c>
      <c r="L58" s="38"/>
      <c r="M58" s="155">
        <f t="shared" si="13"/>
        <v>0</v>
      </c>
      <c r="N58" s="156">
        <f t="shared" si="10"/>
        <v>0</v>
      </c>
      <c r="O58" s="157">
        <f t="shared" si="11"/>
        <v>0</v>
      </c>
      <c r="P58" s="156">
        <f t="shared" si="12"/>
        <v>0</v>
      </c>
      <c r="Q58" s="40"/>
      <c r="R58" s="25">
        <v>50</v>
      </c>
      <c r="S58" s="43"/>
      <c r="T58" s="43"/>
      <c r="U58" s="21"/>
      <c r="V58" s="40"/>
      <c r="W58" s="25">
        <v>50</v>
      </c>
      <c r="X58" s="43"/>
      <c r="Y58" s="43"/>
      <c r="Z58" s="21"/>
      <c r="AA58" s="40"/>
      <c r="AB58" s="25">
        <v>50</v>
      </c>
      <c r="AC58" s="43"/>
      <c r="AD58" s="43"/>
      <c r="AE58" s="21"/>
      <c r="AF58" s="40"/>
      <c r="AG58" s="25">
        <v>50</v>
      </c>
      <c r="AH58" s="43"/>
      <c r="AI58" s="43"/>
      <c r="AJ58" s="21"/>
      <c r="AK58" s="89">
        <f t="shared" si="7"/>
        <v>0</v>
      </c>
      <c r="AL58" s="97" t="e" cm="1">
        <f t="array" ref="AL58">_xlfn.IFS(J58="","0",J58="小学生","600",J58="中学生","700",J58="高校生","1200",J58="一般","1500")</f>
        <v>#N/A</v>
      </c>
      <c r="AM58" s="97" t="e">
        <f t="shared" si="8"/>
        <v>#N/A</v>
      </c>
      <c r="AN58" s="66"/>
      <c r="AO58" s="101">
        <f t="shared" si="9"/>
        <v>126</v>
      </c>
      <c r="AP58" s="101">
        <f t="shared" si="3"/>
        <v>124</v>
      </c>
      <c r="AQ58" s="101" t="str">
        <f t="shared" si="14"/>
        <v>1</v>
      </c>
      <c r="AR58" s="101"/>
      <c r="AS58" s="101"/>
      <c r="AT58" s="101"/>
      <c r="AU58" s="101"/>
      <c r="AV58" s="101"/>
    </row>
    <row r="59" spans="2:48" ht="30" customHeight="1" x14ac:dyDescent="0.55000000000000004">
      <c r="B59" s="68">
        <v>43</v>
      </c>
      <c r="C59" s="119"/>
      <c r="D59" s="120"/>
      <c r="E59" s="127" t="str">
        <f t="shared" si="4"/>
        <v/>
      </c>
      <c r="F59" s="119"/>
      <c r="G59" s="120"/>
      <c r="H59" s="127" t="str">
        <f t="shared" si="5"/>
        <v/>
      </c>
      <c r="I59" s="36"/>
      <c r="J59" s="93" t="e">
        <f t="shared" si="15"/>
        <v>#N/A</v>
      </c>
      <c r="K59" s="34">
        <f t="shared" si="16"/>
        <v>0</v>
      </c>
      <c r="L59" s="37"/>
      <c r="M59" s="80">
        <f t="shared" si="13"/>
        <v>0</v>
      </c>
      <c r="N59" s="80">
        <f t="shared" si="10"/>
        <v>0</v>
      </c>
      <c r="O59" s="158">
        <f t="shared" si="11"/>
        <v>0</v>
      </c>
      <c r="P59" s="80">
        <f t="shared" si="12"/>
        <v>0</v>
      </c>
      <c r="Q59" s="39"/>
      <c r="R59" s="24">
        <v>50</v>
      </c>
      <c r="S59" s="41"/>
      <c r="T59" s="41"/>
      <c r="U59" s="42"/>
      <c r="V59" s="39"/>
      <c r="W59" s="24">
        <v>50</v>
      </c>
      <c r="X59" s="41"/>
      <c r="Y59" s="41"/>
      <c r="Z59" s="42"/>
      <c r="AA59" s="39"/>
      <c r="AB59" s="24">
        <v>50</v>
      </c>
      <c r="AC59" s="41"/>
      <c r="AD59" s="41"/>
      <c r="AE59" s="42"/>
      <c r="AF59" s="39"/>
      <c r="AG59" s="24">
        <v>50</v>
      </c>
      <c r="AH59" s="41"/>
      <c r="AI59" s="41"/>
      <c r="AJ59" s="42"/>
      <c r="AK59" s="90">
        <f t="shared" si="7"/>
        <v>0</v>
      </c>
      <c r="AL59" s="96" t="e" cm="1">
        <f t="array" ref="AL59">_xlfn.IFS(J59="","0",J59="小学生","600",J59="中学生","700",J59="高校生","1200",J59="一般","1500")</f>
        <v>#N/A</v>
      </c>
      <c r="AM59" s="96" t="e">
        <f t="shared" si="8"/>
        <v>#N/A</v>
      </c>
      <c r="AN59" s="66"/>
      <c r="AO59" s="101">
        <f t="shared" si="9"/>
        <v>126</v>
      </c>
      <c r="AP59" s="101">
        <f t="shared" si="3"/>
        <v>124</v>
      </c>
      <c r="AQ59" s="101" t="str">
        <f t="shared" si="14"/>
        <v>1</v>
      </c>
      <c r="AR59" s="101"/>
      <c r="AS59" s="101"/>
      <c r="AT59" s="101"/>
      <c r="AU59" s="101"/>
      <c r="AV59" s="101"/>
    </row>
    <row r="60" spans="2:48" ht="30" customHeight="1" x14ac:dyDescent="0.55000000000000004">
      <c r="B60" s="69">
        <v>44</v>
      </c>
      <c r="C60" s="121"/>
      <c r="D60" s="122"/>
      <c r="E60" s="126" t="str">
        <f t="shared" si="4"/>
        <v/>
      </c>
      <c r="F60" s="121"/>
      <c r="G60" s="122"/>
      <c r="H60" s="129" t="str">
        <f t="shared" si="5"/>
        <v/>
      </c>
      <c r="I60" s="75"/>
      <c r="J60" s="94" t="e">
        <f t="shared" si="15"/>
        <v>#N/A</v>
      </c>
      <c r="K60" s="35">
        <f t="shared" si="16"/>
        <v>0</v>
      </c>
      <c r="L60" s="38"/>
      <c r="M60" s="155">
        <f t="shared" si="13"/>
        <v>0</v>
      </c>
      <c r="N60" s="156">
        <f t="shared" si="10"/>
        <v>0</v>
      </c>
      <c r="O60" s="157">
        <f t="shared" si="11"/>
        <v>0</v>
      </c>
      <c r="P60" s="156">
        <f t="shared" si="12"/>
        <v>0</v>
      </c>
      <c r="Q60" s="40"/>
      <c r="R60" s="25">
        <v>50</v>
      </c>
      <c r="S60" s="43"/>
      <c r="T60" s="43"/>
      <c r="U60" s="21"/>
      <c r="V60" s="40"/>
      <c r="W60" s="25">
        <v>50</v>
      </c>
      <c r="X60" s="43"/>
      <c r="Y60" s="43"/>
      <c r="Z60" s="21"/>
      <c r="AA60" s="40"/>
      <c r="AB60" s="25">
        <v>50</v>
      </c>
      <c r="AC60" s="43"/>
      <c r="AD60" s="43"/>
      <c r="AE60" s="21"/>
      <c r="AF60" s="40"/>
      <c r="AG60" s="25">
        <v>50</v>
      </c>
      <c r="AH60" s="43"/>
      <c r="AI60" s="43"/>
      <c r="AJ60" s="21"/>
      <c r="AK60" s="89">
        <f t="shared" si="7"/>
        <v>0</v>
      </c>
      <c r="AL60" s="97" t="e" cm="1">
        <f t="array" ref="AL60">_xlfn.IFS(J60="","0",J60="小学生","600",J60="中学生","700",J60="高校生","1200",J60="一般","1500")</f>
        <v>#N/A</v>
      </c>
      <c r="AM60" s="97" t="e">
        <f t="shared" si="8"/>
        <v>#N/A</v>
      </c>
      <c r="AN60" s="66"/>
      <c r="AO60" s="101">
        <f t="shared" si="9"/>
        <v>126</v>
      </c>
      <c r="AP60" s="101">
        <f t="shared" si="3"/>
        <v>124</v>
      </c>
      <c r="AQ60" s="101" t="str">
        <f t="shared" si="14"/>
        <v>1</v>
      </c>
      <c r="AR60" s="101"/>
      <c r="AS60" s="101"/>
      <c r="AT60" s="101"/>
      <c r="AU60" s="101"/>
      <c r="AV60" s="101"/>
    </row>
    <row r="61" spans="2:48" ht="30" customHeight="1" x14ac:dyDescent="0.55000000000000004">
      <c r="B61" s="70">
        <v>45</v>
      </c>
      <c r="C61" s="119"/>
      <c r="D61" s="120"/>
      <c r="E61" s="127" t="str">
        <f t="shared" si="4"/>
        <v/>
      </c>
      <c r="F61" s="119"/>
      <c r="G61" s="120"/>
      <c r="H61" s="127" t="str">
        <f t="shared" si="5"/>
        <v/>
      </c>
      <c r="I61" s="36"/>
      <c r="J61" s="93" t="e">
        <f t="shared" si="15"/>
        <v>#N/A</v>
      </c>
      <c r="K61" s="34">
        <f t="shared" si="16"/>
        <v>0</v>
      </c>
      <c r="L61" s="37"/>
      <c r="M61" s="80">
        <f t="shared" si="13"/>
        <v>0</v>
      </c>
      <c r="N61" s="80">
        <f t="shared" si="10"/>
        <v>0</v>
      </c>
      <c r="O61" s="158">
        <f t="shared" si="11"/>
        <v>0</v>
      </c>
      <c r="P61" s="80">
        <f t="shared" si="12"/>
        <v>0</v>
      </c>
      <c r="Q61" s="39"/>
      <c r="R61" s="27">
        <v>50</v>
      </c>
      <c r="S61" s="44"/>
      <c r="T61" s="44"/>
      <c r="U61" s="45"/>
      <c r="V61" s="39"/>
      <c r="W61" s="27">
        <v>50</v>
      </c>
      <c r="X61" s="44"/>
      <c r="Y61" s="44"/>
      <c r="Z61" s="45"/>
      <c r="AA61" s="39"/>
      <c r="AB61" s="27">
        <v>50</v>
      </c>
      <c r="AC61" s="44"/>
      <c r="AD61" s="44"/>
      <c r="AE61" s="45"/>
      <c r="AF61" s="39"/>
      <c r="AG61" s="27">
        <v>50</v>
      </c>
      <c r="AH61" s="44"/>
      <c r="AI61" s="44"/>
      <c r="AJ61" s="45"/>
      <c r="AK61" s="91">
        <f t="shared" si="7"/>
        <v>0</v>
      </c>
      <c r="AL61" s="98" t="e" cm="1">
        <f t="array" ref="AL61">_xlfn.IFS(J61="","0",J61="小学生","600",J61="中学生","700",J61="高校生","1200",J61="一般","1500")</f>
        <v>#N/A</v>
      </c>
      <c r="AM61" s="98" t="e">
        <f t="shared" si="8"/>
        <v>#N/A</v>
      </c>
      <c r="AN61" s="66"/>
      <c r="AO61" s="101">
        <f t="shared" si="9"/>
        <v>126</v>
      </c>
      <c r="AP61" s="101">
        <f t="shared" si="3"/>
        <v>124</v>
      </c>
      <c r="AQ61" s="101" t="str">
        <f t="shared" si="14"/>
        <v>1</v>
      </c>
      <c r="AR61" s="101"/>
      <c r="AS61" s="101"/>
      <c r="AT61" s="101"/>
      <c r="AU61" s="101"/>
      <c r="AV61" s="101"/>
    </row>
    <row r="62" spans="2:48" ht="30" customHeight="1" x14ac:dyDescent="0.55000000000000004">
      <c r="B62" s="71">
        <v>46</v>
      </c>
      <c r="C62" s="121"/>
      <c r="D62" s="122"/>
      <c r="E62" s="126" t="str">
        <f t="shared" si="4"/>
        <v/>
      </c>
      <c r="F62" s="121"/>
      <c r="G62" s="122"/>
      <c r="H62" s="129" t="str">
        <f t="shared" si="5"/>
        <v/>
      </c>
      <c r="I62" s="75"/>
      <c r="J62" s="94" t="e">
        <f t="shared" si="15"/>
        <v>#N/A</v>
      </c>
      <c r="K62" s="35">
        <f t="shared" si="16"/>
        <v>0</v>
      </c>
      <c r="L62" s="38"/>
      <c r="M62" s="155">
        <f t="shared" si="13"/>
        <v>0</v>
      </c>
      <c r="N62" s="156">
        <f t="shared" si="10"/>
        <v>0</v>
      </c>
      <c r="O62" s="157">
        <f t="shared" si="11"/>
        <v>0</v>
      </c>
      <c r="P62" s="156">
        <f t="shared" si="12"/>
        <v>0</v>
      </c>
      <c r="Q62" s="40"/>
      <c r="R62" s="25">
        <v>50</v>
      </c>
      <c r="S62" s="43"/>
      <c r="T62" s="43"/>
      <c r="U62" s="21"/>
      <c r="V62" s="40"/>
      <c r="W62" s="25">
        <v>50</v>
      </c>
      <c r="X62" s="43"/>
      <c r="Y62" s="43"/>
      <c r="Z62" s="21"/>
      <c r="AA62" s="40"/>
      <c r="AB62" s="25">
        <v>50</v>
      </c>
      <c r="AC62" s="43"/>
      <c r="AD62" s="43"/>
      <c r="AE62" s="21"/>
      <c r="AF62" s="40"/>
      <c r="AG62" s="25">
        <v>50</v>
      </c>
      <c r="AH62" s="43"/>
      <c r="AI62" s="43"/>
      <c r="AJ62" s="21"/>
      <c r="AK62" s="89">
        <f t="shared" ref="AK62:AK66" si="17">COUNTA(Q62,V62,AA62,AF62)</f>
        <v>0</v>
      </c>
      <c r="AL62" s="97" t="e" cm="1">
        <f t="array" ref="AL62">_xlfn.IFS(J62="","0",J62="小学生","600",J62="中学生","700",J62="高校生","1200",J62="一般","1500")</f>
        <v>#N/A</v>
      </c>
      <c r="AM62" s="97" t="e">
        <f t="shared" si="8"/>
        <v>#N/A</v>
      </c>
      <c r="AN62" s="66"/>
      <c r="AO62" s="101">
        <f t="shared" si="9"/>
        <v>126</v>
      </c>
      <c r="AP62" s="101">
        <f t="shared" si="3"/>
        <v>124</v>
      </c>
      <c r="AQ62" s="101" t="str">
        <f t="shared" si="14"/>
        <v>1</v>
      </c>
      <c r="AR62" s="101"/>
      <c r="AS62" s="101"/>
      <c r="AT62" s="101"/>
      <c r="AU62" s="101"/>
      <c r="AV62" s="101"/>
    </row>
    <row r="63" spans="2:48" ht="30" customHeight="1" x14ac:dyDescent="0.55000000000000004">
      <c r="B63" s="70">
        <v>47</v>
      </c>
      <c r="C63" s="119"/>
      <c r="D63" s="120"/>
      <c r="E63" s="127" t="str">
        <f t="shared" si="4"/>
        <v/>
      </c>
      <c r="F63" s="119"/>
      <c r="G63" s="120"/>
      <c r="H63" s="127" t="str">
        <f t="shared" si="5"/>
        <v/>
      </c>
      <c r="I63" s="36"/>
      <c r="J63" s="93" t="e">
        <f t="shared" si="15"/>
        <v>#N/A</v>
      </c>
      <c r="K63" s="34">
        <f t="shared" si="16"/>
        <v>0</v>
      </c>
      <c r="L63" s="37"/>
      <c r="M63" s="80">
        <f t="shared" si="13"/>
        <v>0</v>
      </c>
      <c r="N63" s="80">
        <f t="shared" si="10"/>
        <v>0</v>
      </c>
      <c r="O63" s="158">
        <f t="shared" si="11"/>
        <v>0</v>
      </c>
      <c r="P63" s="80">
        <f t="shared" si="12"/>
        <v>0</v>
      </c>
      <c r="Q63" s="39"/>
      <c r="R63" s="27">
        <v>50</v>
      </c>
      <c r="S63" s="44"/>
      <c r="T63" s="44"/>
      <c r="U63" s="45"/>
      <c r="V63" s="39"/>
      <c r="W63" s="27">
        <v>50</v>
      </c>
      <c r="X63" s="44"/>
      <c r="Y63" s="44"/>
      <c r="Z63" s="45"/>
      <c r="AA63" s="39"/>
      <c r="AB63" s="27">
        <v>50</v>
      </c>
      <c r="AC63" s="44"/>
      <c r="AD63" s="44"/>
      <c r="AE63" s="45"/>
      <c r="AF63" s="39"/>
      <c r="AG63" s="27">
        <v>50</v>
      </c>
      <c r="AH63" s="44"/>
      <c r="AI63" s="44"/>
      <c r="AJ63" s="45"/>
      <c r="AK63" s="91">
        <f t="shared" si="17"/>
        <v>0</v>
      </c>
      <c r="AL63" s="98" t="e" cm="1">
        <f t="array" ref="AL63">_xlfn.IFS(J63="","0",J63="小学生","600",J63="中学生","700",J63="高校生","1200",J63="一般","1500")</f>
        <v>#N/A</v>
      </c>
      <c r="AM63" s="98" t="e">
        <f t="shared" si="8"/>
        <v>#N/A</v>
      </c>
      <c r="AN63" s="66"/>
      <c r="AO63" s="101">
        <f t="shared" si="9"/>
        <v>126</v>
      </c>
      <c r="AP63" s="101">
        <f t="shared" si="3"/>
        <v>124</v>
      </c>
      <c r="AQ63" s="101" t="str">
        <f t="shared" si="14"/>
        <v>1</v>
      </c>
      <c r="AR63" s="101"/>
      <c r="AS63" s="101"/>
      <c r="AT63" s="101"/>
      <c r="AU63" s="101"/>
      <c r="AV63" s="101"/>
    </row>
    <row r="64" spans="2:48" ht="30" customHeight="1" x14ac:dyDescent="0.55000000000000004">
      <c r="B64" s="71">
        <v>48</v>
      </c>
      <c r="C64" s="121"/>
      <c r="D64" s="122"/>
      <c r="E64" s="126" t="str">
        <f t="shared" si="4"/>
        <v/>
      </c>
      <c r="F64" s="121"/>
      <c r="G64" s="122"/>
      <c r="H64" s="129" t="str">
        <f t="shared" si="5"/>
        <v/>
      </c>
      <c r="I64" s="75"/>
      <c r="J64" s="94" t="e">
        <f t="shared" si="15"/>
        <v>#N/A</v>
      </c>
      <c r="K64" s="35">
        <f t="shared" si="16"/>
        <v>0</v>
      </c>
      <c r="L64" s="38"/>
      <c r="M64" s="155">
        <f t="shared" si="13"/>
        <v>0</v>
      </c>
      <c r="N64" s="156">
        <f t="shared" si="10"/>
        <v>0</v>
      </c>
      <c r="O64" s="157">
        <f t="shared" si="11"/>
        <v>0</v>
      </c>
      <c r="P64" s="156">
        <f t="shared" si="12"/>
        <v>0</v>
      </c>
      <c r="Q64" s="40"/>
      <c r="R64" s="25">
        <v>50</v>
      </c>
      <c r="S64" s="43"/>
      <c r="T64" s="43"/>
      <c r="U64" s="21"/>
      <c r="V64" s="40"/>
      <c r="W64" s="25">
        <v>50</v>
      </c>
      <c r="X64" s="43"/>
      <c r="Y64" s="43"/>
      <c r="Z64" s="21"/>
      <c r="AA64" s="40"/>
      <c r="AB64" s="25">
        <v>50</v>
      </c>
      <c r="AC64" s="43"/>
      <c r="AD64" s="43"/>
      <c r="AE64" s="21"/>
      <c r="AF64" s="40"/>
      <c r="AG64" s="25">
        <v>50</v>
      </c>
      <c r="AH64" s="43"/>
      <c r="AI64" s="43"/>
      <c r="AJ64" s="21"/>
      <c r="AK64" s="89">
        <f t="shared" si="17"/>
        <v>0</v>
      </c>
      <c r="AL64" s="97" t="e" cm="1">
        <f t="array" ref="AL64">_xlfn.IFS(J64="","0",J64="小学生","600",J64="中学生","700",J64="高校生","1200",J64="一般","1500")</f>
        <v>#N/A</v>
      </c>
      <c r="AM64" s="97" t="e">
        <f t="shared" si="8"/>
        <v>#N/A</v>
      </c>
      <c r="AN64" s="66"/>
      <c r="AO64" s="101">
        <f t="shared" si="9"/>
        <v>126</v>
      </c>
      <c r="AP64" s="101">
        <f t="shared" si="3"/>
        <v>124</v>
      </c>
      <c r="AQ64" s="101" t="str">
        <f t="shared" si="14"/>
        <v>1</v>
      </c>
      <c r="AR64" s="101"/>
      <c r="AS64" s="101"/>
      <c r="AT64" s="101"/>
      <c r="AU64" s="101"/>
      <c r="AV64" s="101"/>
    </row>
    <row r="65" spans="2:48" ht="30" customHeight="1" x14ac:dyDescent="0.55000000000000004">
      <c r="B65" s="70">
        <v>49</v>
      </c>
      <c r="C65" s="119"/>
      <c r="D65" s="120"/>
      <c r="E65" s="127" t="str">
        <f t="shared" si="4"/>
        <v/>
      </c>
      <c r="F65" s="119"/>
      <c r="G65" s="120"/>
      <c r="H65" s="127" t="str">
        <f t="shared" si="5"/>
        <v/>
      </c>
      <c r="I65" s="36"/>
      <c r="J65" s="93" t="e">
        <f t="shared" si="15"/>
        <v>#N/A</v>
      </c>
      <c r="K65" s="34">
        <f t="shared" si="16"/>
        <v>0</v>
      </c>
      <c r="L65" s="37"/>
      <c r="M65" s="80">
        <f t="shared" si="13"/>
        <v>0</v>
      </c>
      <c r="N65" s="80">
        <f t="shared" si="10"/>
        <v>0</v>
      </c>
      <c r="O65" s="158">
        <f t="shared" si="11"/>
        <v>0</v>
      </c>
      <c r="P65" s="80">
        <f t="shared" si="12"/>
        <v>0</v>
      </c>
      <c r="Q65" s="39"/>
      <c r="R65" s="27">
        <v>50</v>
      </c>
      <c r="S65" s="44"/>
      <c r="T65" s="44"/>
      <c r="U65" s="45"/>
      <c r="V65" s="39"/>
      <c r="W65" s="27">
        <v>50</v>
      </c>
      <c r="X65" s="44"/>
      <c r="Y65" s="44"/>
      <c r="Z65" s="45"/>
      <c r="AA65" s="39"/>
      <c r="AB65" s="27">
        <v>50</v>
      </c>
      <c r="AC65" s="44"/>
      <c r="AD65" s="44"/>
      <c r="AE65" s="45"/>
      <c r="AF65" s="39"/>
      <c r="AG65" s="27">
        <v>50</v>
      </c>
      <c r="AH65" s="44"/>
      <c r="AI65" s="44"/>
      <c r="AJ65" s="45"/>
      <c r="AK65" s="91">
        <f t="shared" si="17"/>
        <v>0</v>
      </c>
      <c r="AL65" s="98" t="e" cm="1">
        <f t="array" ref="AL65">_xlfn.IFS(J65="","0",J65="小学生","600",J65="中学生","700",J65="高校生","1200",J65="一般","1500")</f>
        <v>#N/A</v>
      </c>
      <c r="AM65" s="98" t="e">
        <f t="shared" si="8"/>
        <v>#N/A</v>
      </c>
      <c r="AN65" s="66"/>
      <c r="AO65" s="101">
        <f t="shared" si="9"/>
        <v>126</v>
      </c>
      <c r="AP65" s="101">
        <f t="shared" si="3"/>
        <v>124</v>
      </c>
      <c r="AQ65" s="101" t="str">
        <f t="shared" si="14"/>
        <v>1</v>
      </c>
      <c r="AR65" s="101"/>
      <c r="AS65" s="101"/>
      <c r="AT65" s="101"/>
      <c r="AU65" s="101"/>
      <c r="AV65" s="101"/>
    </row>
    <row r="66" spans="2:48" ht="30" customHeight="1" thickBot="1" x14ac:dyDescent="0.6">
      <c r="B66" s="72">
        <v>50</v>
      </c>
      <c r="C66" s="123"/>
      <c r="D66" s="124"/>
      <c r="E66" s="128" t="str">
        <f t="shared" si="4"/>
        <v/>
      </c>
      <c r="F66" s="123"/>
      <c r="G66" s="124"/>
      <c r="H66" s="130" t="str">
        <f t="shared" si="5"/>
        <v/>
      </c>
      <c r="I66" s="84"/>
      <c r="J66" s="95" t="e">
        <f t="shared" si="15"/>
        <v>#N/A</v>
      </c>
      <c r="K66" s="73">
        <f t="shared" si="16"/>
        <v>0</v>
      </c>
      <c r="L66" s="50"/>
      <c r="M66" s="159">
        <f t="shared" si="13"/>
        <v>0</v>
      </c>
      <c r="N66" s="160">
        <f t="shared" si="10"/>
        <v>0</v>
      </c>
      <c r="O66" s="161">
        <f t="shared" si="11"/>
        <v>0</v>
      </c>
      <c r="P66" s="160">
        <f t="shared" si="12"/>
        <v>0</v>
      </c>
      <c r="Q66" s="74"/>
      <c r="R66" s="31">
        <v>50</v>
      </c>
      <c r="S66" s="46"/>
      <c r="T66" s="46"/>
      <c r="U66" s="47"/>
      <c r="V66" s="74"/>
      <c r="W66" s="31">
        <v>50</v>
      </c>
      <c r="X66" s="46"/>
      <c r="Y66" s="46"/>
      <c r="Z66" s="47"/>
      <c r="AA66" s="74"/>
      <c r="AB66" s="31">
        <v>50</v>
      </c>
      <c r="AC66" s="46"/>
      <c r="AD66" s="46"/>
      <c r="AE66" s="47"/>
      <c r="AF66" s="40"/>
      <c r="AG66" s="31">
        <v>50</v>
      </c>
      <c r="AH66" s="46"/>
      <c r="AI66" s="46"/>
      <c r="AJ66" s="47"/>
      <c r="AK66" s="92">
        <f t="shared" si="17"/>
        <v>0</v>
      </c>
      <c r="AL66" s="99" t="e" cm="1">
        <f t="array" ref="AL66">_xlfn.IFS(J66="","0",J66="小学生","600",J66="中学生","700",J66="高校生","1200",J66="一般","1500")</f>
        <v>#N/A</v>
      </c>
      <c r="AM66" s="99" t="e">
        <f t="shared" si="8"/>
        <v>#N/A</v>
      </c>
      <c r="AN66" s="85"/>
      <c r="AO66" s="101">
        <f t="shared" si="9"/>
        <v>126</v>
      </c>
      <c r="AP66" s="101">
        <f t="shared" si="3"/>
        <v>124</v>
      </c>
      <c r="AQ66" s="101" t="str">
        <f t="shared" si="14"/>
        <v>1</v>
      </c>
      <c r="AR66" s="101"/>
      <c r="AS66" s="101"/>
      <c r="AT66" s="101"/>
      <c r="AU66" s="101"/>
      <c r="AV66" s="101"/>
    </row>
  </sheetData>
  <sheetProtection algorithmName="SHA-512" hashValue="30+/k3MTNmL1W0amrRnmIBY7vQYkNOBsYTh5CQD/6poJmHJmQk2ZNty5T+Nsx1OtaPunKG8XybGDFnHOAWoHOg==" saltValue="oP3CHThmX+zA/8HdIkE9AQ==" spinCount="100000" sheet="1" objects="1" scenarios="1"/>
  <mergeCells count="41">
    <mergeCell ref="D4:F4"/>
    <mergeCell ref="D5:F5"/>
    <mergeCell ref="D6:F6"/>
    <mergeCell ref="D7:F7"/>
    <mergeCell ref="B10:B11"/>
    <mergeCell ref="N10:N11"/>
    <mergeCell ref="C13:C15"/>
    <mergeCell ref="D13:D15"/>
    <mergeCell ref="F13:F15"/>
    <mergeCell ref="G13:G15"/>
    <mergeCell ref="L13:L15"/>
    <mergeCell ref="M13:M15"/>
    <mergeCell ref="B13:B15"/>
    <mergeCell ref="E13:E15"/>
    <mergeCell ref="K13:K15"/>
    <mergeCell ref="H13:H15"/>
    <mergeCell ref="I13:I15"/>
    <mergeCell ref="J13:J15"/>
    <mergeCell ref="W14:W15"/>
    <mergeCell ref="O13:O15"/>
    <mergeCell ref="N13:N15"/>
    <mergeCell ref="P13:P15"/>
    <mergeCell ref="Q13:U13"/>
    <mergeCell ref="Q14:Q15"/>
    <mergeCell ref="R14:R15"/>
    <mergeCell ref="X14:Z14"/>
    <mergeCell ref="P2:Q3"/>
    <mergeCell ref="R2:R3"/>
    <mergeCell ref="AN13:AN15"/>
    <mergeCell ref="AA14:AA15"/>
    <mergeCell ref="S14:U14"/>
    <mergeCell ref="AK13:AM14"/>
    <mergeCell ref="AB14:AB15"/>
    <mergeCell ref="AC14:AE14"/>
    <mergeCell ref="AF14:AF15"/>
    <mergeCell ref="AG14:AG15"/>
    <mergeCell ref="AA13:AE13"/>
    <mergeCell ref="AF13:AJ13"/>
    <mergeCell ref="AH14:AJ14"/>
    <mergeCell ref="V13:Z13"/>
    <mergeCell ref="V14:V15"/>
  </mergeCells>
  <phoneticPr fontId="2"/>
  <conditionalFormatting sqref="D4:D6">
    <cfRule type="containsBlanks" dxfId="11" priority="3">
      <formula>LEN(TRIM(D4))=0</formula>
    </cfRule>
  </conditionalFormatting>
  <conditionalFormatting sqref="D6">
    <cfRule type="containsBlanks" priority="4">
      <formula>LEN(TRIM(D6))=0</formula>
    </cfRule>
  </conditionalFormatting>
  <conditionalFormatting sqref="D7">
    <cfRule type="containsBlanks" dxfId="10" priority="2">
      <formula>LEN(TRIM(D7))=0</formula>
    </cfRule>
  </conditionalFormatting>
  <dataValidations xWindow="891" yWindow="735" count="16">
    <dataValidation type="textLength" allowBlank="1" showInputMessage="1" showErrorMessage="1" sqref="O16" xr:uid="{2BC96E14-E2CB-45BB-A1BA-75A1B259F095}">
      <formula1>0</formula1>
      <formula2>6</formula2>
    </dataValidation>
    <dataValidation imeMode="halfKatakana" allowBlank="1" showInputMessage="1" showErrorMessage="1" sqref="H16 P16:P66 N16 N18:N66" xr:uid="{17C5AA8B-C5EE-410D-9233-53D5AE218F24}"/>
    <dataValidation imeMode="halfAlpha" allowBlank="1" showInputMessage="1" showErrorMessage="1" sqref="AC16:AE16 S17:U66 AG16:AJ66 AB17:AE19 AB21:AE66 AB20:AD20 AA47 X17:Z47 X49:Z66 X48 Z48" xr:uid="{608EEC15-2A85-401A-A474-6B6E483A7E38}"/>
    <dataValidation type="list" allowBlank="1" showInputMessage="1" showErrorMessage="1" sqref="D6" xr:uid="{64EB85E4-35C2-41BC-8003-8C0FC04CA4B8}">
      <formula1>"必要,不要"</formula1>
    </dataValidation>
    <dataValidation type="list" allowBlank="1" showInputMessage="1" showErrorMessage="1" sqref="L17:L66" xr:uid="{B17EC352-0AA1-4C12-8032-29DF5CC2F046}">
      <formula1>"男子,女子"</formula1>
    </dataValidation>
    <dataValidation type="list" allowBlank="1" showInputMessage="1" showErrorMessage="1" sqref="Q17:Q66 V17:V66" xr:uid="{F98EC1AA-C0CF-4EE3-9ADA-55C048B01C29}">
      <formula1>"自由形,背泳ぎ,平泳ぎ,バタフライ"</formula1>
    </dataValidation>
    <dataValidation allowBlank="1" showErrorMessage="1" sqref="H17:H66 E17:E66" xr:uid="{4F2588B8-7560-41AB-BE7E-F3B3AFD9185F}"/>
    <dataValidation imeMode="halfAlpha" allowBlank="1" showInputMessage="1" showErrorMessage="1" prompt="半角英数字で入力してください。_x000a_小学1年生未満の方はエントリーできません。（2018/4/2以降に生まれた方）" sqref="I17:I66" xr:uid="{7E115F2C-8819-4F51-ACD8-CEE44F4B7809}"/>
    <dataValidation allowBlank="1" showInputMessage="1" showErrorMessage="1" prompt="個人参加の場合は「個人」と入力してください。" sqref="M17" xr:uid="{7D0DA49C-4E29-4A15-890F-7ED5E258B819}"/>
    <dataValidation allowBlank="1" showInputMessage="1" showErrorMessage="1" promptTitle="日中に連絡のつく電話番号を入力してください。" prompt="間に半角ハイフン（-）を入れてください。_x000a_（例）090-1234-5678　（半角英数字）" sqref="D5:F5" xr:uid="{D7076F90-4D5A-427D-A6ED-D08F339951AA}"/>
    <dataValidation imeMode="halfKatakana" allowBlank="1" showInputMessage="1" showErrorMessage="1" prompt="半角カナで入力してください｡" sqref="N17" xr:uid="{305C50EE-3214-4FD1-ADE4-74997D608401}"/>
    <dataValidation type="list" allowBlank="1" showInputMessage="1" showErrorMessage="1" sqref="AN17:AN66" xr:uid="{D7B73F26-4DAC-4C74-AD81-80904E64B63B}">
      <formula1>"有"</formula1>
    </dataValidation>
    <dataValidation type="textLength" allowBlank="1" showInputMessage="1" showErrorMessage="1" prompt="全角6文字以内で入力してください。" sqref="O17" xr:uid="{52821095-9BD3-411F-A52C-A009B24C75C4}">
      <formula1>0</formula1>
      <formula2>6</formula2>
    </dataValidation>
    <dataValidation type="list" allowBlank="1" showInputMessage="1" showErrorMessage="1" prompt="アプニアは2024年12月31日時点の満年齢で13歳以下の方はエントリーできません。" sqref="AA17:AA66 AF17:AF66" xr:uid="{CD9AD4DC-73E2-4FBC-A916-572EBF3EB120}">
      <formula1>"アプニア,ビーフィン,サーフィス"</formula1>
    </dataValidation>
    <dataValidation allowBlank="1" showInputMessage="1" showErrorMessage="1" prompt="領収書が「有」の場合、入力をしてください。" sqref="K9:K11 G7:G8 D7:D8" xr:uid="{52E69F4A-DCF8-4B69-856D-063DFA0C8FE3}"/>
    <dataValidation allowBlank="1" showInputMessage="1" showErrorMessage="1" prompt="半角ｶﾅで入力してください。" sqref="F17:G66" xr:uid="{882BBB46-B28B-4283-BC1A-37E98D2ED1E8}"/>
  </dataValidations>
  <pageMargins left="0.7" right="0.7" top="0.75" bottom="0.75" header="0.3" footer="0.3"/>
  <pageSetup paperSize="126" scale="24" orientation="landscape" horizontalDpi="4294967293" r:id="rId1"/>
  <ignoredErrors>
    <ignoredError sqref="X16:Y16 T16:U16 AD16:AE16" numberStoredAsText="1"/>
    <ignoredError sqref="AL17:AM66 J17:J2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90F9B-8599-4E83-9F88-FEA152CD3E62}">
  <dimension ref="B1:N18"/>
  <sheetViews>
    <sheetView view="pageBreakPreview" zoomScale="70" zoomScaleNormal="100" zoomScaleSheetLayoutView="70" workbookViewId="0">
      <selection activeCell="H19" sqref="H19"/>
    </sheetView>
  </sheetViews>
  <sheetFormatPr defaultColWidth="8.75" defaultRowHeight="18" x14ac:dyDescent="0.55000000000000004"/>
  <cols>
    <col min="1" max="1" width="4.08203125" customWidth="1"/>
    <col min="2" max="2" width="4.5" bestFit="1" customWidth="1"/>
    <col min="3" max="3" width="18.58203125" customWidth="1"/>
    <col min="4" max="4" width="21.25" customWidth="1"/>
    <col min="7" max="7" width="12.58203125" customWidth="1"/>
    <col min="8" max="8" width="13.75" customWidth="1"/>
  </cols>
  <sheetData>
    <row r="1" spans="2:14" ht="22.5" x14ac:dyDescent="0.55000000000000004">
      <c r="B1" s="15" t="s">
        <v>122</v>
      </c>
      <c r="C1" s="16"/>
    </row>
    <row r="2" spans="2:14" x14ac:dyDescent="0.55000000000000004">
      <c r="B2" s="48" t="s">
        <v>78</v>
      </c>
    </row>
    <row r="3" spans="2:14" ht="18.5" thickBot="1" x14ac:dyDescent="0.6"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</row>
    <row r="4" spans="2:14" x14ac:dyDescent="0.55000000000000004">
      <c r="B4" s="221" t="s">
        <v>0</v>
      </c>
      <c r="C4" s="217" t="s">
        <v>12</v>
      </c>
      <c r="D4" s="217" t="s">
        <v>79</v>
      </c>
      <c r="E4" s="197" t="s">
        <v>2</v>
      </c>
      <c r="F4" s="217" t="s">
        <v>3</v>
      </c>
      <c r="G4" s="194" t="s">
        <v>4</v>
      </c>
      <c r="H4" s="191" t="s">
        <v>88</v>
      </c>
      <c r="I4" s="192"/>
      <c r="J4" s="192"/>
      <c r="K4" s="192"/>
      <c r="L4" s="193"/>
    </row>
    <row r="5" spans="2:14" x14ac:dyDescent="0.55000000000000004">
      <c r="B5" s="222"/>
      <c r="C5" s="201"/>
      <c r="D5" s="201"/>
      <c r="E5" s="195"/>
      <c r="F5" s="201"/>
      <c r="G5" s="195"/>
      <c r="H5" s="181" t="s">
        <v>5</v>
      </c>
      <c r="I5" s="189" t="s">
        <v>6</v>
      </c>
      <c r="J5" s="170" t="s">
        <v>80</v>
      </c>
      <c r="K5" s="171"/>
      <c r="L5" s="172"/>
    </row>
    <row r="6" spans="2:14" ht="18.5" thickBot="1" x14ac:dyDescent="0.6">
      <c r="B6" s="222"/>
      <c r="C6" s="223"/>
      <c r="D6" s="223"/>
      <c r="E6" s="195"/>
      <c r="F6" s="223"/>
      <c r="G6" s="195"/>
      <c r="H6" s="224"/>
      <c r="I6" s="225"/>
      <c r="J6" s="162" t="s">
        <v>7</v>
      </c>
      <c r="K6" s="162" t="s">
        <v>8</v>
      </c>
      <c r="L6" s="167" t="s">
        <v>9</v>
      </c>
      <c r="M6" s="78"/>
      <c r="N6" s="78" t="s">
        <v>47</v>
      </c>
    </row>
    <row r="7" spans="2:14" ht="20" x14ac:dyDescent="0.55000000000000004">
      <c r="B7" s="164" t="s">
        <v>15</v>
      </c>
      <c r="C7" s="165" t="s">
        <v>20</v>
      </c>
      <c r="D7" s="166" t="s">
        <v>82</v>
      </c>
      <c r="E7" s="168" t="s">
        <v>36</v>
      </c>
      <c r="F7" s="18" t="s">
        <v>37</v>
      </c>
      <c r="G7" s="169" t="s">
        <v>54</v>
      </c>
      <c r="H7" s="19" t="s">
        <v>38</v>
      </c>
      <c r="I7" s="20" t="s">
        <v>35</v>
      </c>
      <c r="J7" s="20" t="s">
        <v>17</v>
      </c>
      <c r="K7" s="20" t="s">
        <v>28</v>
      </c>
      <c r="L7" s="22" t="s">
        <v>39</v>
      </c>
    </row>
    <row r="8" spans="2:14" ht="25.15" customHeight="1" x14ac:dyDescent="0.55000000000000004">
      <c r="B8" s="163" t="s">
        <v>16</v>
      </c>
      <c r="C8" s="228">
        <f>個人エントリー種目!M17</f>
        <v>0</v>
      </c>
      <c r="D8" s="229">
        <f>個人エントリー種目!N17</f>
        <v>0</v>
      </c>
      <c r="E8" s="76"/>
      <c r="F8" s="3"/>
      <c r="G8" s="232">
        <f>個人エントリー種目!O17</f>
        <v>0</v>
      </c>
      <c r="H8" s="4"/>
      <c r="I8" s="233" t="s">
        <v>125</v>
      </c>
      <c r="J8" s="2"/>
      <c r="K8" s="2"/>
      <c r="L8" s="1"/>
      <c r="N8" s="118" t="str" cm="1">
        <f t="array" ref="N8">_xlfn.IFS(E8="","0",E8="小学生","1000",E8="中学生","1500",E8="高校生","2000",E8="一般","2500")</f>
        <v>0</v>
      </c>
    </row>
    <row r="9" spans="2:14" ht="25.15" customHeight="1" x14ac:dyDescent="0.55000000000000004">
      <c r="B9" s="163" t="s">
        <v>17</v>
      </c>
      <c r="C9" s="230">
        <f>個人エントリー種目!M18</f>
        <v>0</v>
      </c>
      <c r="D9" s="231">
        <f>個人エントリー種目!N18</f>
        <v>0</v>
      </c>
      <c r="E9" s="76"/>
      <c r="F9" s="3"/>
      <c r="G9" s="232">
        <f>個人エントリー種目!O18</f>
        <v>0</v>
      </c>
      <c r="H9" s="4"/>
      <c r="I9" s="233" t="s">
        <v>126</v>
      </c>
      <c r="J9" s="2"/>
      <c r="K9" s="2"/>
      <c r="L9" s="1"/>
      <c r="N9" s="118" t="str" cm="1">
        <f t="array" ref="N9">_xlfn.IFS(E9="","0",E9="小学生","1000",E9="中学生","1500",E9="高校生","2000",E9="一般","2500")</f>
        <v>0</v>
      </c>
    </row>
    <row r="10" spans="2:14" ht="25.15" customHeight="1" x14ac:dyDescent="0.55000000000000004">
      <c r="B10" s="163" t="s">
        <v>18</v>
      </c>
      <c r="C10" s="226">
        <f>個人エントリー種目!M19</f>
        <v>0</v>
      </c>
      <c r="D10" s="227">
        <f>個人エントリー種目!N19</f>
        <v>0</v>
      </c>
      <c r="E10" s="76"/>
      <c r="F10" s="3"/>
      <c r="G10" s="232">
        <f>個人エントリー種目!O19</f>
        <v>0</v>
      </c>
      <c r="H10" s="4"/>
      <c r="I10" s="233" t="s">
        <v>125</v>
      </c>
      <c r="J10" s="2"/>
      <c r="K10" s="2"/>
      <c r="L10" s="1"/>
      <c r="N10" s="118" t="str" cm="1">
        <f t="array" ref="N10">_xlfn.IFS(E10="","0",E10="小学生","1000",E10="中学生","1500",E10="高校生","2000",E10="一般","2500")</f>
        <v>0</v>
      </c>
    </row>
    <row r="11" spans="2:14" ht="25.15" customHeight="1" x14ac:dyDescent="0.55000000000000004">
      <c r="B11" s="163" t="s">
        <v>119</v>
      </c>
      <c r="C11" s="226">
        <f>個人エントリー種目!M20</f>
        <v>0</v>
      </c>
      <c r="D11" s="227">
        <f>個人エントリー種目!N20</f>
        <v>0</v>
      </c>
      <c r="E11" s="76"/>
      <c r="F11" s="3"/>
      <c r="G11" s="232">
        <f>個人エントリー種目!O20</f>
        <v>0</v>
      </c>
      <c r="H11" s="4"/>
      <c r="I11" s="233" t="s">
        <v>124</v>
      </c>
      <c r="J11" s="2"/>
      <c r="K11" s="2"/>
      <c r="L11" s="1"/>
      <c r="N11" s="118" t="str" cm="1">
        <f t="array" ref="N11">_xlfn.IFS(E11="","0",E11="小学生","1000",E11="中学生","1500",E11="高校生","2000",E11="一般","2500")</f>
        <v>0</v>
      </c>
    </row>
    <row r="12" spans="2:14" ht="25.15" customHeight="1" x14ac:dyDescent="0.55000000000000004">
      <c r="B12" s="163" t="s">
        <v>120</v>
      </c>
      <c r="C12" s="228">
        <f>個人エントリー種目!M21</f>
        <v>0</v>
      </c>
      <c r="D12" s="227">
        <f>個人エントリー種目!N21</f>
        <v>0</v>
      </c>
      <c r="E12" s="76"/>
      <c r="F12" s="3"/>
      <c r="G12" s="232">
        <f>個人エントリー種目!O21</f>
        <v>0</v>
      </c>
      <c r="H12" s="4"/>
      <c r="I12" s="233" t="s">
        <v>125</v>
      </c>
      <c r="J12" s="2"/>
      <c r="K12" s="2"/>
      <c r="L12" s="1"/>
      <c r="N12" s="118" t="str" cm="1">
        <f t="array" ref="N12">_xlfn.IFS(E12="","0",E12="小学生","1000",E12="中学生","1500",E12="高校生","2000",E12="一般","2500")</f>
        <v>0</v>
      </c>
    </row>
    <row r="14" spans="2:14" x14ac:dyDescent="0.55000000000000004">
      <c r="D14" s="5"/>
    </row>
    <row r="15" spans="2:14" x14ac:dyDescent="0.55000000000000004">
      <c r="D15" s="5"/>
    </row>
    <row r="16" spans="2:14" x14ac:dyDescent="0.55000000000000004">
      <c r="D16" s="5"/>
    </row>
    <row r="17" spans="4:4" x14ac:dyDescent="0.55000000000000004">
      <c r="D17" s="5"/>
    </row>
    <row r="18" spans="4:4" x14ac:dyDescent="0.55000000000000004">
      <c r="D18" s="5"/>
    </row>
  </sheetData>
  <sheetProtection algorithmName="SHA-512" hashValue="qLpx9VH3KJQj68DZwbN5sKJyqXERcoksLCkhdPt2e5VBKPTn/F9zzgA3WFj3fgXWq60KqeDcYUhwI7na9DWemw==" saltValue="WfIPG48AwVZdGXdFw0Oilg==" spinCount="100000" sheet="1" objects="1" scenarios="1"/>
  <mergeCells count="10">
    <mergeCell ref="I5:I6"/>
    <mergeCell ref="J5:L5"/>
    <mergeCell ref="F4:F6"/>
    <mergeCell ref="G4:G6"/>
    <mergeCell ref="H4:L4"/>
    <mergeCell ref="E4:E6"/>
    <mergeCell ref="B4:B6"/>
    <mergeCell ref="C4:C6"/>
    <mergeCell ref="D4:D6"/>
    <mergeCell ref="H5:H6"/>
  </mergeCells>
  <phoneticPr fontId="2"/>
  <dataValidations count="6">
    <dataValidation imeMode="halfAlpha" allowBlank="1" showInputMessage="1" showErrorMessage="1" sqref="J7:L12" xr:uid="{61FCA95A-2F57-4B32-9981-ADCF8A16151C}"/>
    <dataValidation type="list" allowBlank="1" showInputMessage="1" showErrorMessage="1" sqref="H8:H12" xr:uid="{67B42008-51BE-449B-AD4F-43E4E16AE8F9}">
      <formula1>"フリーリレー,メドレーリレー"</formula1>
    </dataValidation>
    <dataValidation type="list" allowBlank="1" showInputMessage="1" showErrorMessage="1" sqref="E8:E12" xr:uid="{3271366A-8494-4D27-9E28-35B22A1E1436}">
      <formula1>"小学生,中学生,高校生,一般"</formula1>
    </dataValidation>
    <dataValidation type="list" allowBlank="1" showInputMessage="1" showErrorMessage="1" sqref="H7" xr:uid="{BA1E2901-3823-4CAE-9688-F3C0DD8C18E4}">
      <formula1>#REF!</formula1>
    </dataValidation>
    <dataValidation imeMode="halfKatakana" allowBlank="1" showInputMessage="1" showErrorMessage="1" sqref="D7:D12" xr:uid="{A40F57C6-49A4-4066-96C4-6E1E5FFB963F}"/>
    <dataValidation type="list" allowBlank="1" showInputMessage="1" showErrorMessage="1" sqref="F8:F12" xr:uid="{2FA30DBC-6722-45F5-9C3D-3B1B16CE98E5}">
      <formula1>"男子,女子,混合"</formula1>
    </dataValidation>
  </dataValidations>
  <pageMargins left="0.7" right="0.7" top="0.75" bottom="0.75" header="0.3" footer="0.3"/>
  <pageSetup paperSize="9" scale="6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個人エントリー種目</vt:lpstr>
      <vt:lpstr>リレーエントリー種目</vt:lpstr>
      <vt:lpstr>リレーエントリー種目!Print_Area</vt:lpstr>
      <vt:lpstr>個人エントリー種目!Print_Area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吉澤　クララ</dc:creator>
  <cp:lastModifiedBy>吉澤　クララ</cp:lastModifiedBy>
  <cp:lastPrinted>2025-07-06T06:02:23Z</cp:lastPrinted>
  <dcterms:created xsi:type="dcterms:W3CDTF">2024-06-21T07:59:48Z</dcterms:created>
  <dcterms:modified xsi:type="dcterms:W3CDTF">2025-07-09T04:49:45Z</dcterms:modified>
</cp:coreProperties>
</file>